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25" windowWidth="20775" windowHeight="11445"/>
  </bookViews>
  <sheets>
    <sheet name="PSC Internship Database" sheetId="1" r:id="rId1"/>
  </sheets>
  <calcPr calcId="145621"/>
</workbook>
</file>

<file path=xl/calcChain.xml><?xml version="1.0" encoding="utf-8"?>
<calcChain xmlns="http://schemas.openxmlformats.org/spreadsheetml/2006/main">
  <c r="G157" i="1" l="1"/>
  <c r="C157" i="1"/>
  <c r="G150" i="1"/>
  <c r="C150" i="1"/>
  <c r="G149" i="1"/>
  <c r="G148" i="1"/>
  <c r="C148" i="1"/>
  <c r="G147" i="1"/>
  <c r="C147" i="1"/>
  <c r="G144" i="1"/>
  <c r="C144" i="1"/>
  <c r="G143" i="1"/>
  <c r="C143" i="1"/>
  <c r="C142" i="1"/>
  <c r="G141" i="1"/>
  <c r="C141" i="1"/>
  <c r="C139" i="1"/>
  <c r="C138" i="1"/>
  <c r="G137" i="1"/>
  <c r="C137" i="1"/>
  <c r="C135" i="1"/>
  <c r="G134" i="1"/>
  <c r="C134" i="1"/>
  <c r="G133" i="1"/>
  <c r="C132" i="1"/>
  <c r="C131" i="1"/>
  <c r="G130" i="1"/>
  <c r="C130" i="1"/>
  <c r="G129" i="1"/>
  <c r="C129" i="1"/>
  <c r="G128" i="1"/>
  <c r="C128" i="1"/>
  <c r="G127" i="1"/>
  <c r="C127" i="1"/>
  <c r="C126" i="1"/>
  <c r="C124" i="1"/>
  <c r="C123" i="1"/>
  <c r="G122" i="1"/>
  <c r="C122" i="1"/>
  <c r="C119" i="1"/>
  <c r="C118" i="1"/>
  <c r="G117" i="1"/>
  <c r="C117" i="1"/>
  <c r="G116" i="1"/>
  <c r="G115" i="1"/>
  <c r="C115" i="1"/>
  <c r="G114" i="1"/>
  <c r="G113" i="1"/>
  <c r="G112" i="1"/>
  <c r="C112" i="1"/>
  <c r="G111" i="1"/>
  <c r="C111" i="1"/>
  <c r="C110" i="1"/>
  <c r="G109" i="1"/>
  <c r="C109" i="1"/>
  <c r="G108" i="1"/>
  <c r="C107" i="1"/>
  <c r="G106" i="1"/>
  <c r="C106" i="1"/>
  <c r="G101" i="1"/>
  <c r="C101" i="1"/>
  <c r="C99" i="1"/>
  <c r="G98" i="1"/>
  <c r="C98" i="1"/>
  <c r="C97" i="1"/>
  <c r="C96" i="1"/>
  <c r="C95" i="1"/>
  <c r="C94" i="1"/>
  <c r="C93" i="1"/>
  <c r="C92" i="1"/>
  <c r="C91" i="1"/>
  <c r="C90" i="1"/>
  <c r="C89" i="1"/>
  <c r="C88" i="1"/>
  <c r="C87" i="1"/>
  <c r="C86" i="1"/>
  <c r="C85" i="1"/>
  <c r="C84" i="1"/>
  <c r="C83" i="1"/>
  <c r="C82" i="1"/>
  <c r="C81" i="1"/>
  <c r="G80" i="1"/>
  <c r="C80" i="1"/>
  <c r="G76" i="1"/>
  <c r="C76" i="1"/>
  <c r="G75" i="1"/>
  <c r="C75" i="1"/>
  <c r="G74" i="1"/>
  <c r="C74" i="1"/>
  <c r="G73" i="1"/>
  <c r="C73" i="1"/>
  <c r="G72" i="1"/>
  <c r="C72" i="1"/>
  <c r="G71" i="1"/>
  <c r="G70" i="1"/>
  <c r="C70" i="1"/>
  <c r="G69" i="1"/>
  <c r="C69" i="1"/>
  <c r="G68" i="1"/>
  <c r="C68" i="1"/>
  <c r="C67" i="1"/>
  <c r="G66" i="1"/>
  <c r="C66" i="1"/>
  <c r="C65" i="1"/>
  <c r="C64" i="1"/>
  <c r="G63" i="1"/>
  <c r="C63" i="1"/>
  <c r="G62" i="1"/>
  <c r="C62" i="1"/>
  <c r="G61" i="1"/>
  <c r="C61" i="1"/>
  <c r="G60" i="1"/>
  <c r="C60" i="1"/>
  <c r="G59" i="1"/>
  <c r="C59" i="1"/>
  <c r="C58" i="1"/>
  <c r="G56" i="1"/>
  <c r="C56" i="1"/>
  <c r="G55" i="1"/>
  <c r="C55" i="1"/>
  <c r="G54" i="1"/>
  <c r="C54" i="1"/>
  <c r="G53" i="1"/>
  <c r="G52" i="1"/>
  <c r="C52" i="1"/>
  <c r="G51" i="1"/>
  <c r="C51" i="1"/>
  <c r="G50" i="1"/>
  <c r="C50" i="1"/>
  <c r="C47" i="1"/>
  <c r="G46" i="1"/>
  <c r="C46" i="1"/>
  <c r="G45" i="1"/>
  <c r="C45" i="1"/>
  <c r="C43" i="1"/>
  <c r="G42" i="1"/>
  <c r="G32" i="1"/>
  <c r="C31" i="1"/>
  <c r="G30" i="1"/>
  <c r="G29" i="1"/>
  <c r="G28" i="1"/>
  <c r="C28" i="1"/>
  <c r="G27" i="1"/>
  <c r="C27" i="1"/>
  <c r="G26" i="1"/>
  <c r="C26" i="1"/>
  <c r="G25" i="1"/>
  <c r="C25" i="1"/>
  <c r="G24" i="1"/>
  <c r="C24" i="1"/>
  <c r="G23" i="1"/>
  <c r="C23" i="1"/>
  <c r="G22" i="1"/>
  <c r="C22" i="1"/>
  <c r="G21" i="1"/>
  <c r="C21" i="1"/>
  <c r="G20" i="1"/>
  <c r="C20" i="1"/>
  <c r="G19" i="1"/>
  <c r="C19" i="1"/>
  <c r="G18" i="1"/>
  <c r="C18" i="1"/>
  <c r="G17" i="1"/>
  <c r="C17" i="1"/>
  <c r="G16" i="1"/>
  <c r="C16" i="1"/>
  <c r="G15" i="1"/>
  <c r="C15" i="1"/>
  <c r="G14" i="1"/>
  <c r="C14" i="1"/>
  <c r="G13" i="1"/>
  <c r="C13" i="1"/>
  <c r="G12" i="1"/>
  <c r="C12" i="1"/>
  <c r="G11" i="1"/>
  <c r="C11" i="1"/>
  <c r="G10" i="1"/>
  <c r="C10" i="1"/>
  <c r="G8" i="1"/>
  <c r="C8" i="1"/>
  <c r="G7" i="1"/>
  <c r="C7" i="1"/>
  <c r="G6" i="1"/>
  <c r="C6" i="1"/>
  <c r="G5" i="1"/>
</calcChain>
</file>

<file path=xl/sharedStrings.xml><?xml version="1.0" encoding="utf-8"?>
<sst xmlns="http://schemas.openxmlformats.org/spreadsheetml/2006/main" count="900" uniqueCount="623">
  <si>
    <t>Political Science Internships Database - updated Spring 2014   </t>
  </si>
  <si>
    <t>Organization</t>
  </si>
  <si>
    <t>Type of Organization</t>
  </si>
  <si>
    <t>Organization Website</t>
  </si>
  <si>
    <t>Region</t>
  </si>
  <si>
    <t>Contact</t>
  </si>
  <si>
    <t>Phone</t>
  </si>
  <si>
    <t>Email</t>
  </si>
  <si>
    <t>Address</t>
  </si>
  <si>
    <t>County</t>
  </si>
  <si>
    <t>Non-Profit Organizations</t>
  </si>
  <si>
    <t>AmeriCorps (Sustainable Communities)</t>
  </si>
  <si>
    <t>Non-Profit</t>
  </si>
  <si>
    <t>http://www.nationalservice.gov/programs/americorps</t>
  </si>
  <si>
    <t>Philadelphia</t>
  </si>
  <si>
    <t>Sarah Sturtevant</t>
  </si>
  <si>
    <t>N/A</t>
  </si>
  <si>
    <t>Local Initiatives Support Corp, 718 Arch St, Suite 500 South, Phila, Pa. 19106</t>
  </si>
  <si>
    <t>APSCUF</t>
  </si>
  <si>
    <t>Non-Profit: Union</t>
  </si>
  <si>
    <t>Harrisburg</t>
  </si>
  <si>
    <t>Kevin Kodish</t>
  </si>
  <si>
    <t>717-236-7486 x3020</t>
  </si>
  <si>
    <t>319 N. Front St. Harrisburg, PA 17101</t>
  </si>
  <si>
    <t>Chester County Community Foundation</t>
  </si>
  <si>
    <t>West Chester</t>
  </si>
  <si>
    <t>Lisa M. Slawinski</t>
  </si>
  <si>
    <t>610-696-8211</t>
  </si>
  <si>
    <t>28 W Market St., West Chester PA</t>
  </si>
  <si>
    <t>Chester</t>
  </si>
  <si>
    <t>Chester County Fund for Women and Girls</t>
  </si>
  <si>
    <t>Heidi H. McPherson</t>
  </si>
  <si>
    <t>484-356-0940</t>
  </si>
  <si>
    <t>1025 Andrew Drive, Suite 200, West Chester Pa</t>
  </si>
  <si>
    <t>City Year</t>
  </si>
  <si>
    <t>http://cityyear.com/home-WhatWeDo.aspx</t>
  </si>
  <si>
    <t>Community Voters Project</t>
  </si>
  <si>
    <t>Jeff Sprague</t>
  </si>
  <si>
    <t>303-623-4900 ext 201</t>
  </si>
  <si>
    <t>1536 Wynkoop St, Ste 300</t>
  </si>
  <si>
    <t>Denver,CO</t>
  </si>
  <si>
    <t>Conservation Voters of PA</t>
  </si>
  <si>
    <t>Joshua McNeil</t>
  </si>
  <si>
    <t>215-564-3350</t>
  </si>
  <si>
    <t>PO Box 2125, Philadelphia, PA 19103</t>
  </si>
  <si>
    <t>Consul Mexicano in Philadelphia</t>
  </si>
  <si>
    <t>Juan Gabriel Espeso Cebullos</t>
  </si>
  <si>
    <t>ex. 230/215-922-4262</t>
  </si>
  <si>
    <t>Bourse Building, Philadelphia, PA</t>
  </si>
  <si>
    <t>Philadelphia</t>
  </si>
  <si>
    <t>Foreign Policy Research Institute</t>
  </si>
  <si>
    <t>Non-Profit: Think Tank on Civil Society</t>
  </si>
  <si>
    <t>Dr. James G. McCann</t>
  </si>
  <si>
    <t>610-519-8040/ 215-732-3774 x209</t>
  </si>
  <si>
    <t>1528 Walnut St. Phila Pa 19102</t>
  </si>
  <si>
    <t>Friends of Dominic Pileggi</t>
  </si>
  <si>
    <t>Media</t>
  </si>
  <si>
    <t>Christine M Thomas</t>
  </si>
  <si>
    <t>484-467-0348</t>
  </si>
  <si>
    <t>323 W Front St., Media, PA 19063</t>
  </si>
  <si>
    <t>Delaware</t>
  </si>
  <si>
    <t>Green Corps</t>
  </si>
  <si>
    <t>Boston</t>
  </si>
  <si>
    <t>Hanna Godrow</t>
  </si>
  <si>
    <t>617-747-4302</t>
  </si>
  <si>
    <t>44 Winter St, 4th floor</t>
  </si>
  <si>
    <t>Boston, MA</t>
  </si>
  <si>
    <t>GSA - Mid Atlantic Region</t>
  </si>
  <si>
    <t>Pedro</t>
  </si>
  <si>
    <t>Strawbridge's Bldg, Office of the Regional Admin, 20 N. 8th St, 9th Fl, Phila Pa, 19107</t>
  </si>
  <si>
    <t>Leukemia &amp; Lymphoma Society</t>
  </si>
  <si>
    <t>Conshohocken</t>
  </si>
  <si>
    <t>Janet Butler</t>
  </si>
  <si>
    <t>800-482-2873 x235</t>
  </si>
  <si>
    <t>555 North lane Suite 5010, Conshohocken Pa 19428</t>
  </si>
  <si>
    <t>Museum of Jewish Heritage</t>
  </si>
  <si>
    <t>New York City</t>
  </si>
  <si>
    <t>Loren Silber</t>
  </si>
  <si>
    <t>646-437-4273</t>
  </si>
  <si>
    <t>Edmond J Safra Plaza, 36 Battery Place, New York, NY 10280</t>
  </si>
  <si>
    <t>Nationalities Service Center</t>
  </si>
  <si>
    <t>Daniela Romero</t>
  </si>
  <si>
    <t>215-609-1526</t>
  </si>
  <si>
    <t>1216 Arch St, 4th fl, Phila Pa</t>
  </si>
  <si>
    <t>Natural Land Trust</t>
  </si>
  <si>
    <t>Non Profit: Farm Preservation</t>
  </si>
  <si>
    <t>Oliver Bass</t>
  </si>
  <si>
    <t>610-353-5640 x 244</t>
  </si>
  <si>
    <t>1031 Palmers Mill Rd, Media Pa, 19063</t>
  </si>
  <si>
    <t>New Kensington Community Dev Corp (NKCDC)</t>
  </si>
  <si>
    <t>Shanta Schachter</t>
  </si>
  <si>
    <t>215-427-0350 ex 107</t>
  </si>
  <si>
    <t>2515 Frankford Avenue</t>
  </si>
  <si>
    <t>One Day at a Time</t>
  </si>
  <si>
    <t>Darrell Chapman</t>
  </si>
  <si>
    <t>215-227-0485</t>
  </si>
  <si>
    <t>2526 N Broad St., Phila Pa, 19132</t>
  </si>
  <si>
    <t>Penn Environmental</t>
  </si>
  <si>
    <t>David Masur</t>
  </si>
  <si>
    <t>215-732-5897</t>
  </si>
  <si>
    <t>1420 Walnut Street Phila Pa 19102</t>
  </si>
  <si>
    <t>Pennsylvania Immigration and Citizenship Coalition (PICC)</t>
  </si>
  <si>
    <t>Rebecca Hufstader</t>
  </si>
  <si>
    <t>215-832-0895</t>
  </si>
  <si>
    <t>2100 Arch St. Phila Pa 19103</t>
  </si>
  <si>
    <t>Philadelphia Freedom Center</t>
  </si>
  <si>
    <t>Bala Cynwyd</t>
  </si>
  <si>
    <t>Brittany Walsh</t>
  </si>
  <si>
    <t>610-822-4160 off 215-429-8858 pers</t>
  </si>
  <si>
    <t>146 Montgomery Ave Suite 100 Bala Cynwyd Pa 19004</t>
  </si>
  <si>
    <t>Planned Parenthood</t>
  </si>
  <si>
    <t>Southeastern PA</t>
  </si>
  <si>
    <t>Project Salud, La Comunidad Hispana</t>
  </si>
  <si>
    <t>Kennett Square</t>
  </si>
  <si>
    <t>Iris Ayala</t>
  </si>
  <si>
    <t>610-444-5278 x 24</t>
  </si>
  <si>
    <t>400 McFarlan Road Kennet Sq, Pa 19348</t>
  </si>
  <si>
    <t>Chester</t>
  </si>
  <si>
    <t>Prometheus Radio Project</t>
  </si>
  <si>
    <t>WCU Office of Sustainability</t>
  </si>
  <si>
    <t>Paul A Morgan</t>
  </si>
  <si>
    <t>610-436-6945</t>
  </si>
  <si>
    <t>WCU Campus</t>
  </si>
  <si>
    <t>West Chester University - Student Leadership and Involvement</t>
  </si>
  <si>
    <t>Cara Jenkins</t>
  </si>
  <si>
    <t>610-436-2117</t>
  </si>
  <si>
    <t>Sykes Student Union 238</t>
  </si>
  <si>
    <t>Women's Way</t>
  </si>
  <si>
    <t>Work for Progress</t>
  </si>
  <si>
    <t>Julia Bouchelle</t>
  </si>
  <si>
    <t>303-801-0580</t>
  </si>
  <si>
    <t>Philadelphia Youth Commission</t>
  </si>
  <si>
    <t>Communtiy</t>
  </si>
  <si>
    <t>http://www.philadelphiayouthcommission.org/</t>
  </si>
  <si>
    <t>215-686-2159</t>
  </si>
  <si>
    <t>Youthcommission@phila.gov</t>
  </si>
  <si>
    <t>1401 JFK Boulevard</t>
  </si>
  <si>
    <t>Philadelpgia, PA</t>
  </si>
  <si>
    <t>The Fund for Women and Girls</t>
  </si>
  <si>
    <t>http://www.ccwomenandgirls.org</t>
  </si>
  <si>
    <t>Christina Zbrozek</t>
  </si>
  <si>
    <t>Christina@ccwomenandgirls.org</t>
  </si>
  <si>
    <t>125 Andrew Drive Suite200</t>
  </si>
  <si>
    <t>National Consortium for the Study of Terrorism and Responses to Terrorism</t>
  </si>
  <si>
    <t>http://www.start.umd.edu/</t>
  </si>
  <si>
    <t>Maryland</t>
  </si>
  <si>
    <t>infostart@start.umd.edu</t>
  </si>
  <si>
    <t>8400 Baltimore Ave, Suite 250 Colleg Park, MD 20740</t>
  </si>
  <si>
    <t>Baltimore</t>
  </si>
  <si>
    <t>The Humane League</t>
  </si>
  <si>
    <t>Animal Advocacy</t>
  </si>
  <si>
    <t>http://www.thehumaneleague.com/about.htm</t>
  </si>
  <si>
    <t>Philadelphia, Boston, New York City</t>
  </si>
  <si>
    <t>Rachel Atcheson</t>
  </si>
  <si>
    <t>rachel@thehumaneleague.com</t>
  </si>
  <si>
    <t>The United Way of Greater Philadelphia</t>
  </si>
  <si>
    <t>Non- Profit</t>
  </si>
  <si>
    <t>www.unitedway.org</t>
  </si>
  <si>
    <t>Greater Philadelphia</t>
  </si>
  <si>
    <t>Jennifer Gleason</t>
  </si>
  <si>
    <t>215-665-2500</t>
  </si>
  <si>
    <t>jgleason@uwgpsnj.org</t>
  </si>
  <si>
    <t>1709 Benjamin Franklin Parkway Philadelphia, PA 19103</t>
  </si>
  <si>
    <t>The Hispanic Chamber of Congress</t>
  </si>
  <si>
    <t>www.philahispanicchamber.org</t>
  </si>
  <si>
    <t>Romero Center</t>
  </si>
  <si>
    <t>www.romero-center.org</t>
  </si>
  <si>
    <t>Camden, New Jersey</t>
  </si>
  <si>
    <t>Noel Aragon</t>
  </si>
  <si>
    <t>Pathstone</t>
  </si>
  <si>
    <t>www.pathstone.org</t>
  </si>
  <si>
    <t>Pennsylvania</t>
  </si>
  <si>
    <t>Marlissa Armentrout</t>
  </si>
  <si>
    <t>610-344-4225</t>
  </si>
  <si>
    <t>marmentrout@pathstone.org</t>
  </si>
  <si>
    <t>530 East Union Stree; Suite 3 West Chester, PA 19382</t>
  </si>
  <si>
    <t>Political Offices</t>
  </si>
  <si>
    <t>Cassandra Jones(156th State Rep)</t>
  </si>
  <si>
    <t>State Rep</t>
  </si>
  <si>
    <t>Chester County</t>
  </si>
  <si>
    <t>Cassandra Jones</t>
  </si>
  <si>
    <t>610-732-0188</t>
  </si>
  <si>
    <t>CEI Internships</t>
  </si>
  <si>
    <t>Govt.: Chester County</t>
  </si>
  <si>
    <t>Stephannie Beamer- McLimans</t>
  </si>
  <si>
    <t>610-344-6199</t>
  </si>
  <si>
    <t>Chester County Commissioners</t>
  </si>
  <si>
    <t>610-696-3500</t>
  </si>
  <si>
    <t>Chesterext@PSU.EDU</t>
  </si>
  <si>
    <t>601 Westtown Road, Suite 370 P.O Box 2747 West Chester, PA 19380</t>
  </si>
  <si>
    <t>Chester County Penn State Cooperative Extension</t>
  </si>
  <si>
    <t>Govt: City of Philadelphia</t>
  </si>
  <si>
    <t>Dan Bright</t>
  </si>
  <si>
    <t>Committee of Seventy</t>
  </si>
  <si>
    <t>House of Rep</t>
  </si>
  <si>
    <t>Springfield</t>
  </si>
  <si>
    <t>Meredith Comly</t>
  </si>
  <si>
    <t>610-690-7329</t>
  </si>
  <si>
    <t>Congressman Patrick Meehan</t>
  </si>
  <si>
    <t>Govt.:  City of Philadelphia</t>
  </si>
  <si>
    <t>Councilwoman Maria Quinones- Sanchez</t>
  </si>
  <si>
    <t>Govt: County of Chester</t>
  </si>
  <si>
    <t>www.CozzoneForCommissioner.com</t>
  </si>
  <si>
    <t>Ashley Fox</t>
  </si>
  <si>
    <t>610-420-0882</t>
  </si>
  <si>
    <t>finance@cozzoneforcommissioner.com</t>
  </si>
  <si>
    <t>Cozzone for Chester County Commissioner</t>
  </si>
  <si>
    <t>Gov't: Dauphin County</t>
  </si>
  <si>
    <t>www.dauphincounty.org</t>
  </si>
  <si>
    <t>Jessica Spandler</t>
  </si>
  <si>
    <t>717-780-6300</t>
  </si>
  <si>
    <t>JSpandler@dauphinc.org</t>
  </si>
  <si>
    <t>2 South Second Street, 4th Floor Harrisburg, PA 17101</t>
  </si>
  <si>
    <t>Dauphin County</t>
  </si>
  <si>
    <t>Dauphin County Commissioner's Student Internship Program</t>
  </si>
  <si>
    <t>Government</t>
  </si>
  <si>
    <t>Reading</t>
  </si>
  <si>
    <t>William Baer</t>
  </si>
  <si>
    <t>610-929-4582</t>
  </si>
  <si>
    <t>3332 Ridgeway Street</t>
  </si>
  <si>
    <t>Reading</t>
  </si>
  <si>
    <t>Finnegan Foundation</t>
  </si>
  <si>
    <t>Govt: State Legislator</t>
  </si>
  <si>
    <t>Robert Broderick</t>
  </si>
  <si>
    <t>610-692-2162</t>
  </si>
  <si>
    <t>818 Queen Dr, West Chester, Pa 19380</t>
  </si>
  <si>
    <t>Friends of Rick Broderick</t>
  </si>
  <si>
    <t>Sam Rhodes</t>
  </si>
  <si>
    <t>Bucks/Montgomery</t>
  </si>
  <si>
    <t>Kathy Boockvar Campaign</t>
  </si>
  <si>
    <t>Gerlach.House.Gov</t>
  </si>
  <si>
    <t>Exton</t>
  </si>
  <si>
    <t>Kori Walter</t>
  </si>
  <si>
    <t>610-594-1415</t>
  </si>
  <si>
    <t>111 East Uwchlan Ave, Exton, Pa 19341</t>
  </si>
  <si>
    <t>Legislative Office-Congressman Jim Gerlach</t>
  </si>
  <si>
    <t>Berks County</t>
  </si>
  <si>
    <t>Raul Vasquez</t>
  </si>
  <si>
    <t>610-404-8126</t>
  </si>
  <si>
    <t>215 E First Street</t>
  </si>
  <si>
    <t>Bridsboro,PA</t>
  </si>
  <si>
    <t>Manan Trivedi's Campaign</t>
  </si>
  <si>
    <t>Rhett O'Hara</t>
  </si>
  <si>
    <t>215-779-1190</t>
  </si>
  <si>
    <t>Mitt Romney Campaign</t>
  </si>
  <si>
    <t>Govt Agency</t>
  </si>
  <si>
    <t>Janis Parrilla</t>
  </si>
  <si>
    <t>215-560-2270</t>
  </si>
  <si>
    <t>21 S. 12th St, 2nd floor Phila, Pa 19107</t>
  </si>
  <si>
    <t>Office of Attorney General-Bureau of Consumer Protection</t>
  </si>
  <si>
    <t>Gov't:Philadelphia County</t>
  </si>
  <si>
    <t>www.curtisjonesjr.com</t>
  </si>
  <si>
    <t>Shoshana Bricklin</t>
  </si>
  <si>
    <t>Shoshana.bricklin@phila.gov</t>
  </si>
  <si>
    <t>Office of Councilman Curtis Jones Jr.</t>
  </si>
  <si>
    <t>Tumar Alexander</t>
  </si>
  <si>
    <t>215-778-3923</t>
  </si>
  <si>
    <t>tumar.alexander@phila.gov</t>
  </si>
  <si>
    <t>Room 205 City Hall</t>
  </si>
  <si>
    <t>Office of Mayor of Philadelphia</t>
  </si>
  <si>
    <t>Montgomeryville, PA</t>
  </si>
  <si>
    <t>Zach Shamberg</t>
  </si>
  <si>
    <t>215-368-5165</t>
  </si>
  <si>
    <t>515 Stump Road, Montgomeryville, PA</t>
  </si>
  <si>
    <t>Montgomery</t>
  </si>
  <si>
    <t>Office of State Representative Todd Stephens</t>
  </si>
  <si>
    <t>Steve Grabicki</t>
  </si>
  <si>
    <t>610-692-2112</t>
  </si>
  <si>
    <t>1 N. Church St., West Chester, PA 19380</t>
  </si>
  <si>
    <t>Office of State Senator Andrew E. Dinniman</t>
  </si>
  <si>
    <t>Govt: City of West Chester</t>
  </si>
  <si>
    <t>Carolyn T. Comitta</t>
  </si>
  <si>
    <t>484-678-9243</t>
  </si>
  <si>
    <t>401 E. Gay St. West Chester Borough Hall</t>
  </si>
  <si>
    <t>Office of the Mayor of West Chester</t>
  </si>
  <si>
    <t>Elena</t>
  </si>
  <si>
    <t>PA Democratic Party</t>
  </si>
  <si>
    <t>Chichester</t>
  </si>
  <si>
    <t>Beth Zenuk</t>
  </si>
  <si>
    <t>610-485-7606</t>
  </si>
  <si>
    <t>3358 Chichester Ave, Ste 13, upper Chichester, Pa 19014</t>
  </si>
  <si>
    <t>PA House of Representatives</t>
  </si>
  <si>
    <t>Erin Quinn</t>
  </si>
  <si>
    <t>610-696-1842</t>
  </si>
  <si>
    <t>15 S. Church St., West Chester, Pa 19380</t>
  </si>
  <si>
    <t>Pa Rep Stephen Barrar</t>
  </si>
  <si>
    <t>Govt.: State Legislator</t>
  </si>
  <si>
    <t>Doylestown</t>
  </si>
  <si>
    <t>Heather Cevasco</t>
  </si>
  <si>
    <t>215-489-5000</t>
  </si>
  <si>
    <t>hcevasco@pasen.gov  rtettemer@pasen.gov</t>
  </si>
  <si>
    <t>22 S Main St. Suite 220 Doylestown Pa 18901</t>
  </si>
  <si>
    <t>Pa Republican Party Committee</t>
  </si>
  <si>
    <t>PA State Senator Mcllhinney's Doylestown office</t>
  </si>
  <si>
    <t>PA</t>
  </si>
  <si>
    <t>Pathways for Students &amp; Recent Grads</t>
  </si>
  <si>
    <t>Anna Augenes</t>
  </si>
  <si>
    <t>215-246-1501</t>
  </si>
  <si>
    <t>21 S. 12th St, Phila, Pa</t>
  </si>
  <si>
    <t>Rep Hennessey</t>
  </si>
  <si>
    <t>Paoli</t>
  </si>
  <si>
    <t>Salome Gasabile</t>
  </si>
  <si>
    <t>484-951-7063</t>
  </si>
  <si>
    <t>21 Plank Ave, Paoli, Pa 19301</t>
  </si>
  <si>
    <t>Representative Brian Sims</t>
  </si>
  <si>
    <t>matthew Holliday</t>
  </si>
  <si>
    <t>610-696-4990</t>
  </si>
  <si>
    <t>1450 E Boot Rd, Suite 100-D, West Chester, PA 19380</t>
  </si>
  <si>
    <t>Republican National Committee/Victory</t>
  </si>
  <si>
    <t>J L Johnson</t>
  </si>
  <si>
    <t>215-978-2540</t>
  </si>
  <si>
    <t>State Rep Dan Truitt</t>
  </si>
  <si>
    <t>Govt: Stat Legislator</t>
  </si>
  <si>
    <t>Sanatoga</t>
  </si>
  <si>
    <t>Kimberly Trotman</t>
  </si>
  <si>
    <t>610-326-9563</t>
  </si>
  <si>
    <t>600 Heritage Drive, Suite 102, Sanatoga Pa 19464</t>
  </si>
  <si>
    <t>State Rep J.P. Miranda</t>
  </si>
  <si>
    <t>Rosie Silva</t>
  </si>
  <si>
    <t>610-251-1070</t>
  </si>
  <si>
    <t>70 Lancaster Pike Suite B Malvern, PA</t>
  </si>
  <si>
    <t>State Rep Mark Painter</t>
  </si>
  <si>
    <t>Noah Olson</t>
  </si>
  <si>
    <t>302-328-5774</t>
  </si>
  <si>
    <t>218 E Main St, Newark, De 19711</t>
  </si>
  <si>
    <t>State Representative Duane D. Milne</t>
  </si>
  <si>
    <t>Evelyn Doran</t>
  </si>
  <si>
    <t>610-436-2501</t>
  </si>
  <si>
    <t>Tom Carper for Delaware</t>
  </si>
  <si>
    <t>Govt: Agency</t>
  </si>
  <si>
    <t>Nichole Vaughn, PHR</t>
  </si>
  <si>
    <t>215-978-6100 X 15</t>
  </si>
  <si>
    <t>642 N Broad St Suite 101 Phila Pa 19130</t>
  </si>
  <si>
    <t>WaWa Government Relations</t>
  </si>
  <si>
    <t>Internship Database</t>
  </si>
  <si>
    <t>http://cei-internship.squarespace.com/</t>
  </si>
  <si>
    <t>Varies</t>
  </si>
  <si>
    <t>Becky Ross</t>
  </si>
  <si>
    <t>610-436-2502</t>
  </si>
  <si>
    <t>rross2@wcupa.edu</t>
  </si>
  <si>
    <t>Twardowski Career Development Center</t>
  </si>
  <si>
    <t>Women Infants and Children Program</t>
  </si>
  <si>
    <t>Fellowship Program</t>
  </si>
  <si>
    <t>http://www.legis.state.pa.us/cfdocs/bmc/fellowship2.cfm</t>
  </si>
  <si>
    <t>Raymond Whittaker</t>
  </si>
  <si>
    <t>717-783-1027</t>
  </si>
  <si>
    <t>rwhittaker@pabmc.net</t>
  </si>
  <si>
    <t>PA House of Representatives 
        Room B-29 Main Capitol Building 
        Harrisburg, PA 17120-2020</t>
  </si>
  <si>
    <t>Harrisburg Internships</t>
  </si>
  <si>
    <t/>
  </si>
  <si>
    <t>Harrisburg, PA  17101</t>
  </si>
  <si>
    <t>Dauphin County Commissioner</t>
  </si>
  <si>
    <t>Laura Evans</t>
  </si>
  <si>
    <t>717-780-6338</t>
  </si>
  <si>
    <t>Dauphin County Admin Bldg, 2 South Second St, 4th fl, Harrisburg, Pa 17101</t>
  </si>
  <si>
    <t>Dauphin</t>
  </si>
  <si>
    <t>Office of PA Senator Dominic Pileggi, Majority Leader PA Senate</t>
  </si>
  <si>
    <t>Debra Gentzler</t>
  </si>
  <si>
    <t>717-787-4712</t>
  </si>
  <si>
    <t>Rm 350 Main Capitol Bldg</t>
  </si>
  <si>
    <t>Office of Pennsylvania Representative Peter J. Daley</t>
  </si>
  <si>
    <t>717-783-9333</t>
  </si>
  <si>
    <t>214 Irvis Office Building</t>
  </si>
  <si>
    <t>Office of Representative Samuel Smith, Speaker, PA house of Representatives</t>
  </si>
  <si>
    <t>Kelly Fedeli</t>
  </si>
  <si>
    <t>717-783-1633</t>
  </si>
  <si>
    <t>Room 100 Main Capitol</t>
  </si>
  <si>
    <t>Office of Senator Vincent Hughes</t>
  </si>
  <si>
    <t>Lorraine Calien</t>
  </si>
  <si>
    <t>Capitol</t>
  </si>
  <si>
    <t>Pennsylvania Alliance for Retired Americans</t>
  </si>
  <si>
    <t>Govt: State Agency</t>
  </si>
  <si>
    <t>Adam Swope</t>
  </si>
  <si>
    <t>717-231-2866</t>
  </si>
  <si>
    <t>Adam Swope, 600 N. 2nd St., Harrisburg, Pa 17101</t>
  </si>
  <si>
    <t>Pennsylvania Board of Probation and Parole</t>
  </si>
  <si>
    <t>Leo Dunn, Esq</t>
  </si>
  <si>
    <t>717-787-6208</t>
  </si>
  <si>
    <t>Office of Policy, legislative Affairs and Communications 1101 South Front St, Suite 5100</t>
  </si>
  <si>
    <t>Pennsylvania Department of Conservation and Natural Resources</t>
  </si>
  <si>
    <t>Timothy Clapham</t>
  </si>
  <si>
    <t>717-787-5496</t>
  </si>
  <si>
    <t>7th Floor, Conference Room A, Rachel Carson State Office Building, 400 Market St</t>
  </si>
  <si>
    <t>Pennsylvania Department of Environmental Protection</t>
  </si>
  <si>
    <t>Patricia Allan</t>
  </si>
  <si>
    <t>717-783-8727</t>
  </si>
  <si>
    <t>Policy Office, (Top Floor) Rachel Carson State Office building, 400 Market St</t>
  </si>
  <si>
    <t>Pennsylvania Dept of Education</t>
  </si>
  <si>
    <t>Elizabeth Bolden</t>
  </si>
  <si>
    <t>717-783-9783 or 717-787-5820</t>
  </si>
  <si>
    <t>Policy Office 333 market St, Meet Erica Koser, 10th fl</t>
  </si>
  <si>
    <t>Pennsylvania Dept of Health</t>
  </si>
  <si>
    <t>Dwayne Heckert</t>
  </si>
  <si>
    <t>717-783-3985</t>
  </si>
  <si>
    <t>Office of Legislative Affairs, 8th fl health and welfare bldg, 625 Forster St</t>
  </si>
  <si>
    <t>Pennsylvania Dept of State</t>
  </si>
  <si>
    <t>Anita Shekletski</t>
  </si>
  <si>
    <t>2601 N 3rd St, One Penn Center</t>
  </si>
  <si>
    <t>Pennsylvania Govenor's Policy &amp; Planning Office</t>
  </si>
  <si>
    <t>Govt: State Governor</t>
  </si>
  <si>
    <t>Andrew Paris Or John Callahan</t>
  </si>
  <si>
    <t>717-772-9048 or 717-787-2500</t>
  </si>
  <si>
    <t>508 E-Floor Capital (2nd fl)</t>
  </si>
  <si>
    <t>Pennsylvania Historical and Museum Commission</t>
  </si>
  <si>
    <t>Jean Cutler</t>
  </si>
  <si>
    <t>717-705-4035</t>
  </si>
  <si>
    <t>PHMC 400 North St, 2nd Fl</t>
  </si>
  <si>
    <t>Pennsylvania Joint State Government Commission</t>
  </si>
  <si>
    <t>David John</t>
  </si>
  <si>
    <t>717-783-9376</t>
  </si>
  <si>
    <t>108 finance Bldg</t>
  </si>
  <si>
    <t>Pennsylvania Office of the Attorney General</t>
  </si>
  <si>
    <t>Govt: State Attorney General</t>
  </si>
  <si>
    <t>Lauren Bozart</t>
  </si>
  <si>
    <t>717-787-5211</t>
  </si>
  <si>
    <t>16th Floor Strawberry Square</t>
  </si>
  <si>
    <t>Senate Democratic Research Office</t>
  </si>
  <si>
    <t>Nicholas Molinaro</t>
  </si>
  <si>
    <t>The State Capital, Room 56-E, Harrisburg, PA 17120</t>
  </si>
  <si>
    <t>Senate Minority Research Office (Senator Jay Costa)</t>
  </si>
  <si>
    <t>717-787-3613</t>
  </si>
  <si>
    <t>East Wing of Capitol, Room 56</t>
  </si>
  <si>
    <t>The Association of Pennsylvania State College and University Faculties (APSCUF)</t>
  </si>
  <si>
    <t>Kevin P. Kodish</t>
  </si>
  <si>
    <t>717-236-7486, ext. 3020</t>
  </si>
  <si>
    <t>319 N. Front St., Harrisburg, PA 17101</t>
  </si>
  <si>
    <t>The Center for Rural Pennsylvania</t>
  </si>
  <si>
    <t>Non-Profit: Think Tank</t>
  </si>
  <si>
    <t>Jonathan Johnson</t>
  </si>
  <si>
    <t>717-787-9555</t>
  </si>
  <si>
    <t>625 Forster St, 7th &amp; Forster, Rm 902</t>
  </si>
  <si>
    <t>Political Parties</t>
  </si>
  <si>
    <t>Chester County Democratic Committee</t>
  </si>
  <si>
    <t>Political Party</t>
  </si>
  <si>
    <t>Anne Burns</t>
  </si>
  <si>
    <t>610-692-5811</t>
  </si>
  <si>
    <t>37 S. High St. West Chester</t>
  </si>
  <si>
    <t>Democracy Partners</t>
  </si>
  <si>
    <t>Robert Creamer</t>
  </si>
  <si>
    <t>202-470-6955 office  847-910-0363 cell</t>
  </si>
  <si>
    <t>creamer2@aol.com</t>
  </si>
  <si>
    <t>Democracy Rising PA</t>
  </si>
  <si>
    <t>Progressive- Politcal Party</t>
  </si>
  <si>
    <t>http://democracyrisingpa.com/</t>
  </si>
  <si>
    <t>Carlisle, PA</t>
  </si>
  <si>
    <t>P.O Box 618, Carlisle, PA</t>
  </si>
  <si>
    <t>Carlisle</t>
  </si>
  <si>
    <t>Law Offices</t>
  </si>
  <si>
    <t>Alan Jarvis law Office</t>
  </si>
  <si>
    <t>Law Office</t>
  </si>
  <si>
    <t>Bazil McNulty</t>
  </si>
  <si>
    <t>Steven G. Bazil</t>
  </si>
  <si>
    <t>610-278-3251</t>
  </si>
  <si>
    <t>P O Box 311, Norristown, Pa 19404 - Courthouse, 4th floor</t>
  </si>
  <si>
    <t>Binder and Canno, LLC</t>
  </si>
  <si>
    <t>Boutique law firm</t>
  </si>
  <si>
    <t>Gregory B. Nalencz</t>
  </si>
  <si>
    <t>202-337-3800</t>
  </si>
  <si>
    <t>douglasrstevens.com</t>
  </si>
  <si>
    <t>3158 O St N.E. Wash D.C. 20007</t>
  </si>
  <si>
    <t>Brown Law Office</t>
  </si>
  <si>
    <t>O. Hampton Brown</t>
  </si>
  <si>
    <t>610-436-9100/               484-888-1779</t>
  </si>
  <si>
    <t>16 West Market St, West Chester, Pa 19382</t>
  </si>
  <si>
    <t>Douglas R. Stevens Law Office</t>
  </si>
  <si>
    <t>Washington D.C.</t>
  </si>
  <si>
    <t>Douglas Stevens</t>
  </si>
  <si>
    <t>610-993-2690</t>
  </si>
  <si>
    <t>20 South Valley road, #103, Paoli, Pa 19301</t>
  </si>
  <si>
    <t>Hampton Brown Brown - The Law Firm</t>
  </si>
  <si>
    <t>Hampton Brown</t>
  </si>
  <si>
    <t>610--436-9100 610-636-4290</t>
  </si>
  <si>
    <t>jennifer Levy-Tatum(Binder &amp; Canno,LLC)</t>
  </si>
  <si>
    <t>Jennifer Levy-Tatum</t>
  </si>
  <si>
    <t>717-940-4881</t>
  </si>
  <si>
    <t>212 West Gay St, West Chester, Pa 19380</t>
  </si>
  <si>
    <t>John Craynock law Offices</t>
  </si>
  <si>
    <t>John W. Craynock</t>
  </si>
  <si>
    <t>610-696-5185</t>
  </si>
  <si>
    <t>226 West market St. West Chester, Pa 19382</t>
  </si>
  <si>
    <t>Jordan Kelleher Family: Roffman Williams and Reilly, LLC</t>
  </si>
  <si>
    <t>Jordan Reilly</t>
  </si>
  <si>
    <t>610-350-0273</t>
  </si>
  <si>
    <t>101 E. Evans St. West Chester, PA 19380</t>
  </si>
  <si>
    <t>Law Offices of Jamie W. Goncharoff</t>
  </si>
  <si>
    <t>Jamie Goncharoff</t>
  </si>
  <si>
    <t>484-648-1814</t>
  </si>
  <si>
    <t>803 W. Market St, West Chester, Pa 19382</t>
  </si>
  <si>
    <t>Montgomery County Distric Attorney Office</t>
  </si>
  <si>
    <t>Norristown</t>
  </si>
  <si>
    <t>John Walko</t>
  </si>
  <si>
    <t>215-576-0100</t>
  </si>
  <si>
    <t>815 Greenwood Ave, Suite 22, Jenkintown, PA 19046</t>
  </si>
  <si>
    <t>Montogomery</t>
  </si>
  <si>
    <t>Saffren &amp; Weinberg</t>
  </si>
  <si>
    <t>Jenkintown</t>
  </si>
  <si>
    <t>Luisa P. Megali</t>
  </si>
  <si>
    <t>610-930-5324</t>
  </si>
  <si>
    <t>803 West Market St</t>
  </si>
  <si>
    <t>Swartz Campbell LLC</t>
  </si>
  <si>
    <t>Law Office: Bankruptcy, Commercial &amp; Business, Transactions, Wills,Trusts&amp; Estate, Planning &amp; Administration</t>
  </si>
  <si>
    <t>John A. Gagliardi</t>
  </si>
  <si>
    <t>610-280-3950</t>
  </si>
  <si>
    <t>1 E. Uwchlan Ave. Exton PA 19341</t>
  </si>
  <si>
    <t>The Erb Law Firn, PC</t>
  </si>
  <si>
    <t>Paoli, Pa</t>
  </si>
  <si>
    <t>Kelly Phillips Erb</t>
  </si>
  <si>
    <t>610-400-1968</t>
  </si>
  <si>
    <t>jordankreilly@me.com</t>
  </si>
  <si>
    <t>210 West Front Street, Suite 216      Media, PA 19063</t>
  </si>
  <si>
    <t>The Law Offices of Julie D Lathia</t>
  </si>
  <si>
    <t>Julie Lathia</t>
  </si>
  <si>
    <t>610-436-3700</t>
  </si>
  <si>
    <t>jgonch@comcast.net</t>
  </si>
  <si>
    <t>15 West Gay Street West Chester, PA 19380</t>
  </si>
  <si>
    <t>International &amp; Intl. Relations</t>
  </si>
  <si>
    <t>Abroad101</t>
  </si>
  <si>
    <t>Reviews of Programs</t>
  </si>
  <si>
    <t>http://www.studyabroad101.com/</t>
  </si>
  <si>
    <t>Academia Hispano Maya (School)</t>
  </si>
  <si>
    <t>Non-Profit: School</t>
  </si>
  <si>
    <t>Todos Santos, Guatemala</t>
  </si>
  <si>
    <t>Kelly Chauvin</t>
  </si>
  <si>
    <t>011-502-4014-6954</t>
  </si>
  <si>
    <t>Academia Hispano Maya, Todos Santos Cuchumatan, Huehuetenango, Guatemala, Central America</t>
  </si>
  <si>
    <t>Guatemala</t>
  </si>
  <si>
    <t>Alexis Center For Public Policy and International Relations</t>
  </si>
  <si>
    <t>Think Tank</t>
  </si>
  <si>
    <t>Lucknow,PA</t>
  </si>
  <si>
    <t>alexis. cppir@gmail. Com</t>
  </si>
  <si>
    <t>Cross-cultural Solutions</t>
  </si>
  <si>
    <t>Search engine for Study Abroad Programs</t>
  </si>
  <si>
    <t>Cultural Vistas</t>
  </si>
  <si>
    <t>Study Abroad Search Engine</t>
  </si>
  <si>
    <t>http://culturalvistas.org/programs-for-students-and-professionals/internships-abroad/internship-program-in-argentin</t>
  </si>
  <si>
    <t>International</t>
  </si>
  <si>
    <t>Development Counsellors International</t>
  </si>
  <si>
    <t>Marketing Company</t>
  </si>
  <si>
    <t>Filitalia</t>
  </si>
  <si>
    <t>Non-Profit : Organization</t>
  </si>
  <si>
    <t>215-334-8882</t>
  </si>
  <si>
    <t>1834 E. Passyunk Avenue, Philadelphia, PA, 19148, US</t>
  </si>
  <si>
    <t>Philadelphia, PA 19102 USA</t>
  </si>
  <si>
    <t>French American: Chamber of Commerce</t>
  </si>
  <si>
    <t>215-790-3787</t>
  </si>
  <si>
    <t>200 S. Broad Street - Suite 700
 Philadelphia, PA 19102 USA</t>
  </si>
  <si>
    <t>Garces Foundation</t>
  </si>
  <si>
    <t>Non-Profit:  Community  Organization</t>
  </si>
  <si>
    <t>484-533-7193</t>
  </si>
  <si>
    <t>212 Race street Suite 1A Philadelphia, PA 19106</t>
  </si>
  <si>
    <t>Goabroad.com</t>
  </si>
  <si>
    <t>Going Global</t>
  </si>
  <si>
    <t>International Relations Search Engine</t>
  </si>
  <si>
    <t>Korean Community Development Services Center</t>
  </si>
  <si>
    <t>Non-profit Organization</t>
  </si>
  <si>
    <t>http://koreancenter.org/</t>
  </si>
  <si>
    <t>6055 N. 5th Street Philadelphia, PA</t>
  </si>
  <si>
    <t>National Economic and Social Rights Initiative</t>
  </si>
  <si>
    <t>Private Organization</t>
  </si>
  <si>
    <t>Phil Wider</t>
  </si>
  <si>
    <t>4233 Chestnut Street 
Philadelphia, PA 19104</t>
  </si>
  <si>
    <t>Ram Career Network</t>
  </si>
  <si>
    <t>WCU: Search Engine</t>
  </si>
  <si>
    <t>SAP</t>
  </si>
  <si>
    <t>Software Company</t>
  </si>
  <si>
    <t>http://jobs.sap.com/search?q=Student&amp;locationsearch=newtown+square</t>
  </si>
  <si>
    <t>Newtown Sqaure, PA</t>
  </si>
  <si>
    <t>WASH</t>
  </si>
  <si>
    <t>Non- Profit,  Non-Partisan</t>
  </si>
  <si>
    <t>Jackie Powell</t>
  </si>
  <si>
    <t>202-293-4002</t>
  </si>
  <si>
    <t>1506 21st Street NW, Suite 200 Washington DC 20036</t>
  </si>
  <si>
    <t>wcupa.edu/international</t>
  </si>
  <si>
    <t>WCU Search engine for Study Abroad Programs</t>
  </si>
  <si>
    <t>World Affairs Coucil</t>
  </si>
  <si>
    <t>215-561-4700</t>
  </si>
  <si>
    <t>One South Broad Street, Suite 2M  Philadelphia, PA 19107</t>
  </si>
  <si>
    <t>Center for Study of the Presidency Wash D.C.</t>
  </si>
  <si>
    <t>Sarah Ficenec</t>
  </si>
  <si>
    <t>202-872-9800</t>
  </si>
  <si>
    <t>Criminal Division, Dept. of Justice, Wash D.C.</t>
  </si>
  <si>
    <t>Govt: National Agency</t>
  </si>
  <si>
    <t>European Parliament (EPLO)</t>
  </si>
  <si>
    <t>Govt</t>
  </si>
  <si>
    <t>Jean-Luc Robert</t>
  </si>
  <si>
    <t>2175 K Street NW</t>
  </si>
  <si>
    <t>Washington</t>
  </si>
  <si>
    <t>New Organizing Institute Internship</t>
  </si>
  <si>
    <t>Anne Bodine, Susan Notar</t>
  </si>
  <si>
    <t>202-647-7642</t>
  </si>
  <si>
    <t>Dept. of State 2201 21st St.&amp; CSt. NW, Washington DC</t>
  </si>
  <si>
    <t>Washington DC</t>
  </si>
  <si>
    <t>U.S. Department of State: Bureau of Near Eastern Affairs</t>
  </si>
  <si>
    <t>Grassroots Organization</t>
  </si>
  <si>
    <t>www.neworganizing.com/intern</t>
  </si>
  <si>
    <t>Media &amp; Communication</t>
  </si>
  <si>
    <t>CBS This Morning</t>
  </si>
  <si>
    <t>Media &amp; Communications</t>
  </si>
  <si>
    <t>Albert Lewitinn</t>
  </si>
  <si>
    <t>201-735-2239</t>
  </si>
  <si>
    <t>900 Sylvan Ave Englewood NJ 07632</t>
  </si>
  <si>
    <t>CNBC</t>
  </si>
  <si>
    <t>Carolyn Kalinoski</t>
  </si>
  <si>
    <t>215-238-0100</t>
  </si>
  <si>
    <t>1033 N 2nd St 6th fl Phila Pa 19123</t>
  </si>
  <si>
    <t>Electric Factory</t>
  </si>
  <si>
    <t>Joseph E. Stacy, Jr.</t>
  </si>
  <si>
    <t>610-906-0504</t>
  </si>
  <si>
    <t>102 Pickering Way, Exton, PA 19341</t>
  </si>
  <si>
    <t>Lord &amp; Cush Consulting Firm</t>
  </si>
  <si>
    <t>Pa/DC</t>
  </si>
  <si>
    <t>Keegan Gibson</t>
  </si>
  <si>
    <t>Political Journalist</t>
  </si>
  <si>
    <t>http://www.cbsnews.com/news/cbs-news-internship-program/</t>
  </si>
  <si>
    <t>New York City or Washington DC</t>
  </si>
  <si>
    <t>Katie Curcio</t>
  </si>
  <si>
    <t>CC5@abcnews.com</t>
  </si>
  <si>
    <t>524 West 57th Street New York, NY</t>
  </si>
  <si>
    <t>GSA Positions - Internships</t>
  </si>
  <si>
    <t>GSA Impact fellowship in Mid Atlantic Region</t>
  </si>
  <si>
    <t>Federal Agnecy</t>
  </si>
  <si>
    <t>Pedro Viera</t>
  </si>
  <si>
    <t>Mid Atlantic Region, Strawbridge's Bldg, Office of Regional Admin, 20 N. 8th St, 9th Fl, Phila, PA 19107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</si>
</sst>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2" x14ac:knownFonts="1">
    <font>
      <sz val="10"/>
      <color rgb="FF000000"/>
      <name val="Arial"/>
    </font>
    <font>
      <u/>
      <sz val="14"/>
      <color rgb="FF000000"/>
      <name val="Arial"/>
    </font>
    <font>
      <sz val="14"/>
      <color rgb="FF000000"/>
      <name val="Arial"/>
    </font>
    <font>
      <sz val="14"/>
      <color rgb="FF000000"/>
      <name val="Arial"/>
    </font>
    <font>
      <u/>
      <sz val="14"/>
      <color rgb="FF000000"/>
      <name val="Arial"/>
    </font>
    <font>
      <u/>
      <sz val="14"/>
      <color rgb="FF000000"/>
      <name val="Arial"/>
    </font>
    <font>
      <u/>
      <sz val="14"/>
      <color rgb="FF000000"/>
      <name val="Arial"/>
    </font>
    <font>
      <u/>
      <sz val="14"/>
      <color rgb="FF000000"/>
      <name val="Arial"/>
    </font>
    <font>
      <i/>
      <sz val="14"/>
      <color rgb="FF000000"/>
      <name val="Arial"/>
    </font>
    <font>
      <b/>
      <i/>
      <sz val="14"/>
      <color rgb="FF000000"/>
      <name val="Arial"/>
    </font>
    <font>
      <u/>
      <sz val="14"/>
      <color rgb="FF0000FF"/>
      <name val="Arial"/>
    </font>
    <font>
      <u/>
      <sz val="14"/>
      <color rgb="FF0000FF"/>
      <name val="Arial"/>
    </font>
    <font>
      <sz val="14"/>
      <color rgb="FF000000"/>
      <name val="Arial"/>
    </font>
    <font>
      <sz val="14"/>
      <color rgb="FF000000"/>
      <name val="Arial"/>
    </font>
    <font>
      <b/>
      <sz val="20"/>
      <color rgb="FFFFFF00"/>
      <name val="Arial"/>
    </font>
    <font>
      <sz val="12"/>
      <color rgb="FF000000"/>
      <name val="Arial"/>
    </font>
    <font>
      <sz val="14"/>
      <color rgb="FF000000"/>
      <name val="Arial"/>
    </font>
    <font>
      <u/>
      <sz val="14"/>
      <color rgb="FF000000"/>
      <name val="Arial"/>
    </font>
    <font>
      <sz val="14"/>
      <color rgb="FF000000"/>
      <name val="Arial"/>
    </font>
    <font>
      <sz val="14"/>
      <color rgb="FF000000"/>
      <name val="Arial"/>
    </font>
    <font>
      <sz val="14"/>
      <color rgb="FF000000"/>
      <name val="Arial"/>
    </font>
    <font>
      <b/>
      <sz val="20"/>
      <color rgb="FFFFFF00"/>
      <name val="Arial"/>
    </font>
    <font>
      <u/>
      <sz val="14"/>
      <color rgb="FF0000FF"/>
      <name val="Arial"/>
    </font>
    <font>
      <sz val="14"/>
      <color rgb="FF000000"/>
      <name val="Arial"/>
    </font>
    <font>
      <u/>
      <sz val="14"/>
      <color rgb="FF000000"/>
      <name val="Arial"/>
    </font>
    <font>
      <u/>
      <sz val="14"/>
      <color rgb="FF000000"/>
      <name val="Arial"/>
    </font>
    <font>
      <sz val="14"/>
      <color rgb="FF000000"/>
      <name val="Arial"/>
    </font>
    <font>
      <sz val="14"/>
      <color rgb="FF000000"/>
      <name val="Arial"/>
    </font>
    <font>
      <i/>
      <sz val="14"/>
      <color rgb="FF000000"/>
      <name val="Arial"/>
    </font>
    <font>
      <u/>
      <sz val="14"/>
      <color rgb="FF0000FF"/>
      <name val="Arial"/>
    </font>
    <font>
      <sz val="14"/>
      <color rgb="FF000000"/>
      <name val="Arial"/>
    </font>
    <font>
      <u/>
      <sz val="14"/>
      <color rgb="FF0000FF"/>
      <name val="Arial"/>
    </font>
    <font>
      <b/>
      <u/>
      <sz val="14"/>
      <color rgb="FFFFFFFF"/>
      <name val="Arial"/>
    </font>
    <font>
      <b/>
      <u/>
      <sz val="14"/>
      <color rgb="FF000000"/>
      <name val="Arial"/>
    </font>
    <font>
      <u/>
      <sz val="14"/>
      <color rgb="FF0000FF"/>
      <name val="Arial"/>
    </font>
    <font>
      <u/>
      <sz val="14"/>
      <color rgb="FF000000"/>
      <name val="Arial"/>
    </font>
    <font>
      <b/>
      <sz val="14"/>
      <color rgb="FF000000"/>
      <name val="Arial"/>
    </font>
    <font>
      <b/>
      <sz val="20"/>
      <color rgb="FFFFFF00"/>
      <name val="Arial"/>
    </font>
    <font>
      <b/>
      <u/>
      <sz val="14"/>
      <color rgb="FFFFFFFF"/>
      <name val="Arial"/>
    </font>
    <font>
      <b/>
      <sz val="16"/>
      <color rgb="FF000000"/>
      <name val="Arial"/>
    </font>
    <font>
      <u/>
      <sz val="14"/>
      <color rgb="FF000000"/>
      <name val="Arial"/>
    </font>
    <font>
      <sz val="14"/>
      <color rgb="FF000000"/>
      <name val="Arial"/>
    </font>
  </fonts>
  <fills count="22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800080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80008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EECE1"/>
        <bgColor indexed="64"/>
      </patternFill>
    </fill>
    <fill>
      <patternFill patternType="solid">
        <fgColor rgb="FF800080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rgb="FFFFFFFF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1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center" wrapText="1"/>
    </xf>
    <xf numFmtId="0" fontId="3" fillId="3" borderId="4" xfId="0" applyFont="1" applyFill="1" applyBorder="1" applyAlignment="1">
      <alignment wrapText="1"/>
    </xf>
    <xf numFmtId="0" fontId="4" fillId="0" borderId="5" xfId="0" applyFont="1" applyBorder="1" applyAlignment="1">
      <alignment vertical="center" wrapText="1"/>
    </xf>
    <xf numFmtId="0" fontId="5" fillId="0" borderId="6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7" fillId="0" borderId="8" xfId="0" applyFont="1" applyBorder="1"/>
    <xf numFmtId="0" fontId="8" fillId="0" borderId="9" xfId="0" applyFont="1" applyBorder="1" applyAlignment="1">
      <alignment vertical="center" wrapText="1"/>
    </xf>
    <xf numFmtId="0" fontId="10" fillId="5" borderId="11" xfId="0" applyFont="1" applyFill="1" applyBorder="1"/>
    <xf numFmtId="0" fontId="11" fillId="6" borderId="12" xfId="0" applyFont="1" applyFill="1" applyBorder="1" applyAlignment="1">
      <alignment vertical="center" wrapText="1"/>
    </xf>
    <xf numFmtId="0" fontId="12" fillId="0" borderId="13" xfId="0" applyFont="1" applyBorder="1"/>
    <xf numFmtId="0" fontId="13" fillId="7" borderId="14" xfId="0" applyFont="1" applyFill="1" applyBorder="1" applyAlignment="1">
      <alignment vertical="center" wrapText="1"/>
    </xf>
    <xf numFmtId="0" fontId="15" fillId="9" borderId="0" xfId="0" applyFont="1" applyFill="1" applyAlignment="1">
      <alignment vertical="center"/>
    </xf>
    <xf numFmtId="0" fontId="16" fillId="0" borderId="16" xfId="0" applyFont="1" applyBorder="1" applyAlignment="1">
      <alignment vertical="center" wrapText="1"/>
    </xf>
    <xf numFmtId="0" fontId="17" fillId="0" borderId="17" xfId="0" applyFont="1" applyBorder="1" applyAlignment="1">
      <alignment wrapText="1"/>
    </xf>
    <xf numFmtId="0" fontId="18" fillId="10" borderId="18" xfId="0" applyFont="1" applyFill="1" applyBorder="1" applyAlignment="1">
      <alignment vertical="center"/>
    </xf>
    <xf numFmtId="0" fontId="19" fillId="11" borderId="19" xfId="0" applyFont="1" applyFill="1" applyBorder="1"/>
    <xf numFmtId="0" fontId="20" fillId="0" borderId="20" xfId="0" applyFont="1" applyBorder="1"/>
    <xf numFmtId="0" fontId="22" fillId="0" borderId="22" xfId="0" applyFont="1" applyBorder="1" applyAlignment="1">
      <alignment vertical="center"/>
    </xf>
    <xf numFmtId="0" fontId="23" fillId="0" borderId="23" xfId="0" applyFont="1" applyBorder="1" applyAlignment="1">
      <alignment vertical="top" wrapText="1"/>
    </xf>
    <xf numFmtId="0" fontId="24" fillId="0" borderId="24" xfId="0" applyFont="1" applyBorder="1"/>
    <xf numFmtId="0" fontId="25" fillId="0" borderId="25" xfId="0" applyFont="1" applyBorder="1" applyAlignment="1">
      <alignment vertical="center" wrapText="1"/>
    </xf>
    <xf numFmtId="0" fontId="26" fillId="0" borderId="26" xfId="0" applyFont="1" applyBorder="1" applyAlignment="1">
      <alignment wrapText="1"/>
    </xf>
    <xf numFmtId="0" fontId="27" fillId="0" borderId="27" xfId="0" applyFont="1" applyBorder="1" applyAlignment="1">
      <alignment vertical="center"/>
    </xf>
    <xf numFmtId="0" fontId="28" fillId="13" borderId="28" xfId="0" applyFont="1" applyFill="1" applyBorder="1" applyAlignment="1">
      <alignment vertical="center" wrapText="1"/>
    </xf>
    <xf numFmtId="0" fontId="29" fillId="0" borderId="29" xfId="0" applyFont="1" applyBorder="1" applyAlignment="1">
      <alignment wrapText="1"/>
    </xf>
    <xf numFmtId="0" fontId="30" fillId="0" borderId="30" xfId="0" applyFont="1" applyBorder="1" applyAlignment="1">
      <alignment vertical="center"/>
    </xf>
    <xf numFmtId="0" fontId="31" fillId="0" borderId="31" xfId="0" applyFont="1" applyBorder="1"/>
    <xf numFmtId="0" fontId="34" fillId="16" borderId="34" xfId="0" applyFont="1" applyFill="1" applyBorder="1" applyAlignment="1">
      <alignment vertical="center"/>
    </xf>
    <xf numFmtId="0" fontId="35" fillId="17" borderId="35" xfId="0" applyFont="1" applyFill="1" applyBorder="1" applyAlignment="1">
      <alignment vertical="center" wrapText="1"/>
    </xf>
    <xf numFmtId="0" fontId="36" fillId="18" borderId="36" xfId="0" applyFont="1" applyFill="1" applyBorder="1" applyAlignment="1">
      <alignment horizontal="center" vertical="center" wrapText="1"/>
    </xf>
    <xf numFmtId="0" fontId="39" fillId="21" borderId="0" xfId="0" applyFont="1" applyFill="1" applyAlignment="1">
      <alignment horizontal="center" vertical="center" wrapText="1"/>
    </xf>
    <xf numFmtId="0" fontId="40" fillId="0" borderId="39" xfId="0" applyFont="1" applyBorder="1" applyAlignment="1">
      <alignment wrapText="1"/>
    </xf>
    <xf numFmtId="0" fontId="41" fillId="0" borderId="40" xfId="0" applyFont="1" applyBorder="1" applyAlignment="1">
      <alignment vertical="center" wrapText="1"/>
    </xf>
    <xf numFmtId="0" fontId="14" fillId="8" borderId="15" xfId="0" applyFont="1" applyFill="1" applyBorder="1" applyAlignment="1">
      <alignment horizontal="center" vertical="center" wrapText="1"/>
    </xf>
    <xf numFmtId="0" fontId="21" fillId="12" borderId="21" xfId="0" applyFont="1" applyFill="1" applyBorder="1" applyAlignment="1">
      <alignment horizontal="center" vertical="center" wrapText="1"/>
    </xf>
    <xf numFmtId="0" fontId="37" fillId="19" borderId="37" xfId="0" applyFont="1" applyFill="1" applyBorder="1" applyAlignment="1">
      <alignment horizontal="center" vertical="center" wrapText="1"/>
    </xf>
    <xf numFmtId="0" fontId="9" fillId="4" borderId="10" xfId="0" applyFont="1" applyFill="1" applyBorder="1" applyAlignment="1">
      <alignment horizontal="center" vertical="center" wrapText="1"/>
    </xf>
    <xf numFmtId="0" fontId="32" fillId="14" borderId="32" xfId="0" applyFont="1" applyFill="1" applyBorder="1" applyAlignment="1">
      <alignment horizontal="left" vertical="center" wrapText="1"/>
    </xf>
    <xf numFmtId="0" fontId="38" fillId="20" borderId="38" xfId="0" applyFont="1" applyFill="1" applyBorder="1" applyAlignment="1">
      <alignment horizontal="left" vertical="center"/>
    </xf>
    <xf numFmtId="0" fontId="33" fillId="15" borderId="33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J157"/>
  <sheetViews>
    <sheetView tabSelected="1" workbookViewId="0">
      <pane ySplit="3" topLeftCell="A4" activePane="bottomLeft" state="frozen"/>
      <selection pane="bottomLeft" activeCell="C7" sqref="C7"/>
    </sheetView>
  </sheetViews>
  <sheetFormatPr defaultColWidth="9.140625" defaultRowHeight="15" customHeight="1" x14ac:dyDescent="0.2"/>
  <cols>
    <col min="1" max="1" width="61.42578125" customWidth="1"/>
    <col min="2" max="2" width="26.42578125" customWidth="1"/>
    <col min="3" max="3" width="62.7109375" customWidth="1"/>
    <col min="4" max="4" width="29" customWidth="1"/>
    <col min="5" max="5" width="22.5703125" customWidth="1"/>
    <col min="6" max="6" width="18.7109375" customWidth="1"/>
    <col min="7" max="7" width="41.7109375" customWidth="1"/>
    <col min="8" max="8" width="33.42578125" customWidth="1"/>
    <col min="9" max="9" width="16" customWidth="1"/>
  </cols>
  <sheetData>
    <row r="1" spans="1:10" ht="45" customHeight="1" x14ac:dyDescent="0.2">
      <c r="A1" s="36" t="s">
        <v>0</v>
      </c>
      <c r="B1" s="37"/>
      <c r="C1" s="37"/>
      <c r="D1" s="37"/>
      <c r="E1" s="37"/>
      <c r="F1" s="37"/>
      <c r="G1" s="37"/>
      <c r="H1" s="37"/>
      <c r="I1" s="38"/>
      <c r="J1" s="1"/>
    </row>
    <row r="2" spans="1:10" ht="46.5" customHeight="1" x14ac:dyDescent="0.2">
      <c r="A2" s="39"/>
      <c r="B2" s="39"/>
      <c r="C2" s="39"/>
      <c r="D2" s="39"/>
      <c r="E2" s="39"/>
      <c r="F2" s="39"/>
      <c r="G2" s="39"/>
      <c r="H2" s="39"/>
      <c r="I2" s="39"/>
      <c r="J2" s="1"/>
    </row>
    <row r="3" spans="1:10" s="33" customFormat="1" ht="40.5" customHeight="1" x14ac:dyDescent="0.2">
      <c r="A3" s="32" t="s">
        <v>1</v>
      </c>
      <c r="B3" s="32" t="s">
        <v>2</v>
      </c>
      <c r="C3" s="32" t="s">
        <v>3</v>
      </c>
      <c r="D3" s="32" t="s">
        <v>4</v>
      </c>
      <c r="E3" s="32" t="s">
        <v>5</v>
      </c>
      <c r="F3" s="32" t="s">
        <v>6</v>
      </c>
      <c r="G3" s="32" t="s">
        <v>7</v>
      </c>
      <c r="H3" s="32" t="s">
        <v>8</v>
      </c>
      <c r="I3" s="32" t="s">
        <v>9</v>
      </c>
      <c r="J3" s="1"/>
    </row>
    <row r="4" spans="1:10" ht="30" customHeight="1" x14ac:dyDescent="0.2">
      <c r="A4" s="40" t="s">
        <v>10</v>
      </c>
      <c r="B4" s="40"/>
      <c r="C4" s="40"/>
      <c r="D4" s="40"/>
      <c r="E4" s="40"/>
      <c r="F4" s="40"/>
      <c r="G4" s="40"/>
      <c r="H4" s="40"/>
      <c r="I4" s="40"/>
      <c r="J4" s="1"/>
    </row>
    <row r="5" spans="1:10" ht="45" customHeight="1" x14ac:dyDescent="0.25">
      <c r="A5" s="26" t="s">
        <v>11</v>
      </c>
      <c r="B5" s="13" t="s">
        <v>12</v>
      </c>
      <c r="C5" s="29" t="s">
        <v>13</v>
      </c>
      <c r="D5" s="13" t="s">
        <v>14</v>
      </c>
      <c r="E5" s="13" t="s">
        <v>15</v>
      </c>
      <c r="F5" s="13" t="s">
        <v>16</v>
      </c>
      <c r="G5" s="11" t="str">
        <f>HYPERLINK("mailto:paresume@lisc.org","paresume@lisc.org")</f>
        <v>paresume@lisc.org</v>
      </c>
      <c r="H5" s="13" t="s">
        <v>17</v>
      </c>
      <c r="I5" s="13" t="s">
        <v>14</v>
      </c>
      <c r="J5" s="1"/>
    </row>
    <row r="6" spans="1:10" ht="63.75" customHeight="1" x14ac:dyDescent="0.25">
      <c r="A6" s="26" t="s">
        <v>18</v>
      </c>
      <c r="B6" s="13" t="s">
        <v>19</v>
      </c>
      <c r="C6" s="29" t="str">
        <f>HYPERLINK("http://www.apscuf.com/","http://www.apscuf.com/")</f>
        <v>http://www.apscuf.com/</v>
      </c>
      <c r="D6" s="13" t="s">
        <v>20</v>
      </c>
      <c r="E6" s="13" t="s">
        <v>21</v>
      </c>
      <c r="F6" s="13" t="s">
        <v>22</v>
      </c>
      <c r="G6" s="11" t="str">
        <f>HYPERLINK("mailto:kkodish@apscuf.org","kkodish@apscuf.org")</f>
        <v>kkodish@apscuf.org</v>
      </c>
      <c r="H6" s="13" t="s">
        <v>23</v>
      </c>
      <c r="I6" s="13" t="s">
        <v>20</v>
      </c>
      <c r="J6" s="1"/>
    </row>
    <row r="7" spans="1:10" ht="63.75" customHeight="1" x14ac:dyDescent="0.25">
      <c r="A7" s="26" t="s">
        <v>24</v>
      </c>
      <c r="B7" s="13" t="s">
        <v>12</v>
      </c>
      <c r="C7" s="29" t="str">
        <f>HYPERLINK("http://www.chescocf.org/","http://www.chescocf.org/")</f>
        <v>http://www.chescocf.org/</v>
      </c>
      <c r="D7" s="13" t="s">
        <v>25</v>
      </c>
      <c r="E7" s="13" t="s">
        <v>26</v>
      </c>
      <c r="F7" s="13" t="s">
        <v>27</v>
      </c>
      <c r="G7" s="11" t="str">
        <f>HYPERLINK("mailto:lisa@chescocf.org","lisa@chescocf.org")</f>
        <v>lisa@chescocf.org</v>
      </c>
      <c r="H7" s="13" t="s">
        <v>28</v>
      </c>
      <c r="I7" s="17" t="s">
        <v>29</v>
      </c>
      <c r="J7" s="1"/>
    </row>
    <row r="8" spans="1:10" ht="63.75" customHeight="1" x14ac:dyDescent="0.25">
      <c r="A8" s="26" t="s">
        <v>30</v>
      </c>
      <c r="B8" s="13" t="s">
        <v>12</v>
      </c>
      <c r="C8" s="29" t="str">
        <f>HYPERLINK("http://www.ccwomenandgirls.org/","http://www.ccwomenandgirls.org/")</f>
        <v>http://www.ccwomenandgirls.org/</v>
      </c>
      <c r="D8" s="13" t="s">
        <v>25</v>
      </c>
      <c r="E8" s="13" t="s">
        <v>31</v>
      </c>
      <c r="F8" s="13" t="s">
        <v>32</v>
      </c>
      <c r="G8" s="11" t="str">
        <f>HYPERLINK("mailto:heidi@ccwomenandgirls.org","heidi@ccwomenandgirls.org")</f>
        <v>heidi@ccwomenandgirls.org</v>
      </c>
      <c r="H8" s="13" t="s">
        <v>33</v>
      </c>
      <c r="I8" s="17" t="s">
        <v>29</v>
      </c>
      <c r="J8" s="1"/>
    </row>
    <row r="9" spans="1:10" ht="63.75" customHeight="1" x14ac:dyDescent="0.25">
      <c r="A9" s="35" t="s">
        <v>34</v>
      </c>
      <c r="B9" s="35" t="s">
        <v>12</v>
      </c>
      <c r="C9" s="16" t="s">
        <v>35</v>
      </c>
      <c r="D9" s="35" t="s">
        <v>14</v>
      </c>
      <c r="E9" s="35"/>
      <c r="F9" s="35"/>
      <c r="G9" s="5"/>
      <c r="H9" s="35"/>
      <c r="I9" s="35"/>
      <c r="J9" s="1"/>
    </row>
    <row r="10" spans="1:10" ht="63.75" customHeight="1" x14ac:dyDescent="0.25">
      <c r="A10" s="26" t="s">
        <v>36</v>
      </c>
      <c r="B10" s="13" t="s">
        <v>12</v>
      </c>
      <c r="C10" s="29" t="str">
        <f>HYPERLINK("http://www.fairsharealliance.org/","www.fairsharealliance.org")</f>
        <v>www.fairsharealliance.org</v>
      </c>
      <c r="D10" s="13" t="s">
        <v>14</v>
      </c>
      <c r="E10" s="13" t="s">
        <v>37</v>
      </c>
      <c r="F10" s="13" t="s">
        <v>38</v>
      </c>
      <c r="G10" s="11" t="str">
        <f>HYPERLINK("mailto:jsprague@workforprogress.org","jsprague@workforprogress.org")</f>
        <v>jsprague@workforprogress.org</v>
      </c>
      <c r="H10" s="13" t="s">
        <v>39</v>
      </c>
      <c r="I10" s="17" t="s">
        <v>40</v>
      </c>
      <c r="J10" s="1"/>
    </row>
    <row r="11" spans="1:10" ht="63.75" customHeight="1" x14ac:dyDescent="0.25">
      <c r="A11" s="26" t="s">
        <v>41</v>
      </c>
      <c r="B11" s="13" t="s">
        <v>12</v>
      </c>
      <c r="C11" s="29" t="str">
        <f>HYPERLINK("http://www.conservationpa.org/","http://www.conservationpa.org/")</f>
        <v>http://www.conservationpa.org/</v>
      </c>
      <c r="D11" s="13" t="s">
        <v>14</v>
      </c>
      <c r="E11" s="13" t="s">
        <v>42</v>
      </c>
      <c r="F11" s="13" t="s">
        <v>43</v>
      </c>
      <c r="G11" s="31" t="str">
        <f>HYPERLINK("mailto:joshua.mcneil@conservationpa.org","joshua.mcneil@conservationpa.org")</f>
        <v>joshua.mcneil@conservationpa.org</v>
      </c>
      <c r="H11" s="13" t="s">
        <v>44</v>
      </c>
      <c r="I11" s="17" t="s">
        <v>14</v>
      </c>
      <c r="J11" s="1"/>
    </row>
    <row r="12" spans="1:10" ht="63.75" customHeight="1" x14ac:dyDescent="0.25">
      <c r="A12" s="26" t="s">
        <v>45</v>
      </c>
      <c r="B12" s="13" t="s">
        <v>12</v>
      </c>
      <c r="C12" s="29" t="str">
        <f>HYPERLINK("http://sre.gob.mx/filadelfia/","http://sre.gob.mx/filadelfia/")</f>
        <v>http://sre.gob.mx/filadelfia/</v>
      </c>
      <c r="D12" s="13" t="s">
        <v>14</v>
      </c>
      <c r="E12" s="13" t="s">
        <v>46</v>
      </c>
      <c r="F12" s="13" t="s">
        <v>47</v>
      </c>
      <c r="G12" s="11" t="str">
        <f>HYPERLINK("mailto:jgespejo@sre.gob.mx","jgespejo@sre.gob.mx")</f>
        <v>jgespejo@sre.gob.mx</v>
      </c>
      <c r="H12" s="13" t="s">
        <v>48</v>
      </c>
      <c r="I12" s="17" t="s">
        <v>49</v>
      </c>
      <c r="J12" s="1"/>
    </row>
    <row r="13" spans="1:10" ht="48" customHeight="1" x14ac:dyDescent="0.25">
      <c r="A13" s="26" t="s">
        <v>50</v>
      </c>
      <c r="B13" s="13" t="s">
        <v>51</v>
      </c>
      <c r="C13" s="29" t="str">
        <f>HYPERLINK("http://www.fpri.org/","http://www.fpri.org/")</f>
        <v>http://www.fpri.org/</v>
      </c>
      <c r="D13" s="13" t="s">
        <v>14</v>
      </c>
      <c r="E13" s="13" t="s">
        <v>52</v>
      </c>
      <c r="F13" s="13" t="s">
        <v>53</v>
      </c>
      <c r="G13" s="31" t="str">
        <f>HYPERLINK("mailto:jm@FPRI.org","jm@FPRI.org")</f>
        <v>jm@FPRI.org</v>
      </c>
      <c r="H13" s="13" t="s">
        <v>54</v>
      </c>
      <c r="I13" s="13" t="s">
        <v>49</v>
      </c>
      <c r="J13" s="1"/>
    </row>
    <row r="14" spans="1:10" ht="30" customHeight="1" x14ac:dyDescent="0.25">
      <c r="A14" s="26" t="s">
        <v>55</v>
      </c>
      <c r="B14" s="13" t="s">
        <v>12</v>
      </c>
      <c r="C14" s="29" t="str">
        <f>HYPERLINK("http://dominicpileggi.com/","http://dominicpileggi.com/")</f>
        <v>http://dominicpileggi.com/</v>
      </c>
      <c r="D14" s="13" t="s">
        <v>56</v>
      </c>
      <c r="E14" s="13" t="s">
        <v>57</v>
      </c>
      <c r="F14" s="13" t="s">
        <v>58</v>
      </c>
      <c r="G14" s="31" t="str">
        <f>HYPERLINK("mailto:christine@dominicpileggi.com","christine@dominicpileggi.com")</f>
        <v>christine@dominicpileggi.com</v>
      </c>
      <c r="H14" s="13" t="s">
        <v>59</v>
      </c>
      <c r="I14" s="17" t="s">
        <v>60</v>
      </c>
      <c r="J14" s="1"/>
    </row>
    <row r="15" spans="1:10" ht="30" customHeight="1" x14ac:dyDescent="0.25">
      <c r="A15" s="26" t="s">
        <v>61</v>
      </c>
      <c r="B15" s="13" t="s">
        <v>12</v>
      </c>
      <c r="C15" s="29" t="str">
        <f>HYPERLINK("http://www.greencorps.org/","www.greencorps.org")</f>
        <v>www.greencorps.org</v>
      </c>
      <c r="D15" s="13" t="s">
        <v>62</v>
      </c>
      <c r="E15" s="13" t="s">
        <v>63</v>
      </c>
      <c r="F15" s="13" t="s">
        <v>64</v>
      </c>
      <c r="G15" s="11" t="str">
        <f>HYPERLINK("mailto:hiring@greencorpsfellowship.org","hiring@greencorpsfellowship.org")</f>
        <v>hiring@greencorpsfellowship.org</v>
      </c>
      <c r="H15" s="13" t="s">
        <v>65</v>
      </c>
      <c r="I15" s="17" t="s">
        <v>66</v>
      </c>
      <c r="J15" s="1"/>
    </row>
    <row r="16" spans="1:10" ht="30" customHeight="1" x14ac:dyDescent="0.25">
      <c r="A16" s="26" t="s">
        <v>67</v>
      </c>
      <c r="B16" s="13" t="s">
        <v>12</v>
      </c>
      <c r="C16" s="29" t="str">
        <f>HYPERLINK("http://www.gsa.gov/","www.gsa.gov")</f>
        <v>www.gsa.gov</v>
      </c>
      <c r="D16" s="13" t="s">
        <v>14</v>
      </c>
      <c r="E16" s="13" t="s">
        <v>68</v>
      </c>
      <c r="F16" s="13" t="s">
        <v>16</v>
      </c>
      <c r="G16" s="11" t="str">
        <f>HYPERLINK("mailto:pedro.viera@gsa.gov","pedro.viera@gsa.gov")</f>
        <v>pedro.viera@gsa.gov</v>
      </c>
      <c r="H16" s="13" t="s">
        <v>69</v>
      </c>
      <c r="I16" s="13" t="s">
        <v>14</v>
      </c>
      <c r="J16" s="1"/>
    </row>
    <row r="17" spans="1:10" ht="30" customHeight="1" x14ac:dyDescent="0.25">
      <c r="A17" s="26" t="s">
        <v>70</v>
      </c>
      <c r="B17" s="13" t="s">
        <v>12</v>
      </c>
      <c r="C17" s="29" t="str">
        <f>HYPERLINK("http://www.lls.org/","http://www.lls.org/")</f>
        <v>http://www.lls.org/</v>
      </c>
      <c r="D17" s="13" t="s">
        <v>71</v>
      </c>
      <c r="E17" s="13" t="s">
        <v>72</v>
      </c>
      <c r="F17" s="13" t="s">
        <v>73</v>
      </c>
      <c r="G17" s="31" t="str">
        <f>HYPERLINK("mailto:Janet.butler@lls.org","Janet.butler@lls.org")</f>
        <v>Janet.butler@lls.org</v>
      </c>
      <c r="H17" s="13" t="s">
        <v>74</v>
      </c>
      <c r="I17" s="13"/>
      <c r="J17" s="1"/>
    </row>
    <row r="18" spans="1:10" ht="45" customHeight="1" x14ac:dyDescent="0.25">
      <c r="A18" s="26" t="s">
        <v>75</v>
      </c>
      <c r="B18" s="13" t="s">
        <v>12</v>
      </c>
      <c r="C18" s="29" t="str">
        <f>HYPERLINK("http://www.mjhnyc.org/","www.MJHNYC.org")</f>
        <v>www.MJHNYC.org</v>
      </c>
      <c r="D18" s="13" t="s">
        <v>76</v>
      </c>
      <c r="E18" s="13" t="s">
        <v>77</v>
      </c>
      <c r="F18" s="13" t="s">
        <v>78</v>
      </c>
      <c r="G18" s="11" t="str">
        <f>HYPERLINK("mailto:lipperinterns@mjhnyc.org","lipperinterns@mjhnyc.org")</f>
        <v>lipperinterns@mjhnyc.org</v>
      </c>
      <c r="H18" s="13" t="s">
        <v>79</v>
      </c>
      <c r="I18" s="13"/>
      <c r="J18" s="1"/>
    </row>
    <row r="19" spans="1:10" ht="30" customHeight="1" x14ac:dyDescent="0.25">
      <c r="A19" s="26" t="s">
        <v>80</v>
      </c>
      <c r="B19" s="13" t="s">
        <v>12</v>
      </c>
      <c r="C19" s="29" t="str">
        <f>HYPERLINK("http://www.nationalitiesservice.org/","http://www.nationalitiesservice.org/")</f>
        <v>http://www.nationalitiesservice.org/</v>
      </c>
      <c r="D19" s="13" t="s">
        <v>14</v>
      </c>
      <c r="E19" s="13" t="s">
        <v>81</v>
      </c>
      <c r="F19" s="13" t="s">
        <v>82</v>
      </c>
      <c r="G19" s="31" t="str">
        <f>HYPERLINK("mailto:Daniela@nscphila.org","Daniela@nscphila.org")</f>
        <v>Daniela@nscphila.org</v>
      </c>
      <c r="H19" s="13" t="s">
        <v>83</v>
      </c>
      <c r="I19" s="13" t="s">
        <v>49</v>
      </c>
      <c r="J19" s="1"/>
    </row>
    <row r="20" spans="1:10" ht="30" customHeight="1" x14ac:dyDescent="0.25">
      <c r="A20" s="26" t="s">
        <v>84</v>
      </c>
      <c r="B20" s="13" t="s">
        <v>85</v>
      </c>
      <c r="C20" s="29" t="str">
        <f>HYPERLINK("http://www.natlands.org/","www.natlands.org")</f>
        <v>www.natlands.org</v>
      </c>
      <c r="D20" s="13" t="s">
        <v>56</v>
      </c>
      <c r="E20" s="13" t="s">
        <v>86</v>
      </c>
      <c r="F20" s="13" t="s">
        <v>87</v>
      </c>
      <c r="G20" s="11" t="str">
        <f>HYPERLINK("mailto:oliver.bass@natlands.org","oliver.bass@natlands.org")</f>
        <v>oliver.bass@natlands.org</v>
      </c>
      <c r="H20" s="13" t="s">
        <v>88</v>
      </c>
      <c r="I20" s="13"/>
      <c r="J20" s="1"/>
    </row>
    <row r="21" spans="1:10" ht="30" customHeight="1" x14ac:dyDescent="0.25">
      <c r="A21" s="26" t="s">
        <v>89</v>
      </c>
      <c r="B21" s="13" t="s">
        <v>12</v>
      </c>
      <c r="C21" s="29" t="str">
        <f>HYPERLINK("http://www.nkcdc.org/","www.nkcdc.org")</f>
        <v>www.nkcdc.org</v>
      </c>
      <c r="D21" s="13" t="s">
        <v>14</v>
      </c>
      <c r="E21" s="13" t="s">
        <v>90</v>
      </c>
      <c r="F21" s="13" t="s">
        <v>91</v>
      </c>
      <c r="G21" s="11" t="str">
        <f>HYPERLINK("mailto:sschachter@nkcdc.org","sschachter@nkcdc.org")</f>
        <v>sschachter@nkcdc.org</v>
      </c>
      <c r="H21" s="13" t="s">
        <v>92</v>
      </c>
      <c r="I21" s="17" t="s">
        <v>14</v>
      </c>
      <c r="J21" s="1"/>
    </row>
    <row r="22" spans="1:10" ht="30" customHeight="1" x14ac:dyDescent="0.25">
      <c r="A22" s="26" t="s">
        <v>93</v>
      </c>
      <c r="B22" s="13" t="s">
        <v>12</v>
      </c>
      <c r="C22" s="29" t="str">
        <f>HYPERLINK("http://www.odaat.us/","www.ODAAT.us")</f>
        <v>www.ODAAT.us</v>
      </c>
      <c r="D22" s="13" t="s">
        <v>14</v>
      </c>
      <c r="E22" s="13" t="s">
        <v>94</v>
      </c>
      <c r="F22" s="13" t="s">
        <v>95</v>
      </c>
      <c r="G22" s="11" t="str">
        <f>HYPERLINK("mailto:darrellc@odaat.us","darrellc@odaat.us")</f>
        <v>darrellc@odaat.us</v>
      </c>
      <c r="H22" s="13" t="s">
        <v>96</v>
      </c>
      <c r="I22" s="13" t="s">
        <v>14</v>
      </c>
      <c r="J22" s="1"/>
    </row>
    <row r="23" spans="1:10" ht="42" customHeight="1" x14ac:dyDescent="0.25">
      <c r="A23" s="26" t="s">
        <v>97</v>
      </c>
      <c r="B23" s="13" t="s">
        <v>12</v>
      </c>
      <c r="C23" s="29" t="str">
        <f>HYPERLINK("http://www.pennenvironment.org/","http://www.pennenvironment.org/")</f>
        <v>http://www.pennenvironment.org/</v>
      </c>
      <c r="D23" s="13" t="s">
        <v>14</v>
      </c>
      <c r="E23" s="13" t="s">
        <v>98</v>
      </c>
      <c r="F23" s="13" t="s">
        <v>99</v>
      </c>
      <c r="G23" s="31" t="str">
        <f>HYPERLINK("mailto:Dmasur@Pennenviroment.org","Dmasur@Pennenviroment.org")</f>
        <v>Dmasur@Pennenviroment.org</v>
      </c>
      <c r="H23" s="13" t="s">
        <v>100</v>
      </c>
      <c r="I23" s="13" t="s">
        <v>14</v>
      </c>
      <c r="J23" s="1"/>
    </row>
    <row r="24" spans="1:10" ht="42" customHeight="1" x14ac:dyDescent="0.25">
      <c r="A24" s="26" t="s">
        <v>101</v>
      </c>
      <c r="B24" s="13" t="s">
        <v>12</v>
      </c>
      <c r="C24" s="29" t="str">
        <f>HYPERLINK("http://paimmigrant.org/","http://paimmigrant.org/")</f>
        <v>http://paimmigrant.org/</v>
      </c>
      <c r="D24" s="13" t="s">
        <v>14</v>
      </c>
      <c r="E24" s="13" t="s">
        <v>102</v>
      </c>
      <c r="F24" s="13" t="s">
        <v>103</v>
      </c>
      <c r="G24" s="11" t="str">
        <f>HYPERLINK("mailto:rebeccahufstader@paimmigrant.org","rebeccahufstader@paimmigrant.org")</f>
        <v>rebeccahufstader@paimmigrant.org</v>
      </c>
      <c r="H24" s="13" t="s">
        <v>104</v>
      </c>
      <c r="I24" s="13" t="s">
        <v>14</v>
      </c>
      <c r="J24" s="1"/>
    </row>
    <row r="25" spans="1:10" ht="42" customHeight="1" x14ac:dyDescent="0.25">
      <c r="A25" s="26" t="s">
        <v>105</v>
      </c>
      <c r="B25" s="13" t="s">
        <v>12</v>
      </c>
      <c r="C25" s="29" t="str">
        <f>HYPERLINK("http://www.phillyfreedom.org/","http://www.phillyfreedom.org/")</f>
        <v>http://www.phillyfreedom.org/</v>
      </c>
      <c r="D25" s="13" t="s">
        <v>106</v>
      </c>
      <c r="E25" s="13" t="s">
        <v>107</v>
      </c>
      <c r="F25" s="13" t="s">
        <v>108</v>
      </c>
      <c r="G25" s="31" t="str">
        <f>HYPERLINK("mailto:Bpatrice@horowitzfreedomcenter.org","Bpatrice@horowitzfreedomcenter.org")</f>
        <v>Bpatrice@horowitzfreedomcenter.org</v>
      </c>
      <c r="H25" s="13" t="s">
        <v>109</v>
      </c>
      <c r="I25" s="13"/>
      <c r="J25" s="1"/>
    </row>
    <row r="26" spans="1:10" ht="42" customHeight="1" x14ac:dyDescent="0.25">
      <c r="A26" s="26" t="s">
        <v>110</v>
      </c>
      <c r="B26" s="13" t="s">
        <v>12</v>
      </c>
      <c r="C26" s="29" t="str">
        <f>HYPERLINK("mailto:volunteer@ppsp.org","volunteer@ppsp.org")</f>
        <v>volunteer@ppsp.org</v>
      </c>
      <c r="D26" s="13" t="s">
        <v>111</v>
      </c>
      <c r="E26" s="13" t="s">
        <v>16</v>
      </c>
      <c r="F26" s="13" t="s">
        <v>16</v>
      </c>
      <c r="G26" s="11" t="str">
        <f>HYPERLINK("mailto:volunteer@ppsp.org","volunteer@ppsp.org")</f>
        <v>volunteer@ppsp.org</v>
      </c>
      <c r="H26" s="13" t="s">
        <v>16</v>
      </c>
      <c r="I26" s="13"/>
      <c r="J26" s="1"/>
    </row>
    <row r="27" spans="1:10" ht="42" customHeight="1" x14ac:dyDescent="0.25">
      <c r="A27" s="26" t="s">
        <v>112</v>
      </c>
      <c r="B27" s="13" t="s">
        <v>12</v>
      </c>
      <c r="C27" s="29" t="str">
        <f>HYPERLINK("http://www.lacomunidadhispana.org/","http://www.lacomunidadhispana.org/")</f>
        <v>http://www.lacomunidadhispana.org/</v>
      </c>
      <c r="D27" s="13" t="s">
        <v>113</v>
      </c>
      <c r="E27" s="13" t="s">
        <v>114</v>
      </c>
      <c r="F27" s="13" t="s">
        <v>115</v>
      </c>
      <c r="G27" s="31" t="str">
        <f>HYPERLINK("mailto:iayala@LCHPS.org","iayala@LCHPS.org")</f>
        <v>iayala@LCHPS.org</v>
      </c>
      <c r="H27" s="13" t="s">
        <v>116</v>
      </c>
      <c r="I27" s="17" t="s">
        <v>117</v>
      </c>
      <c r="J27" s="1"/>
    </row>
    <row r="28" spans="1:10" ht="42" customHeight="1" x14ac:dyDescent="0.25">
      <c r="A28" s="26" t="s">
        <v>118</v>
      </c>
      <c r="B28" s="13" t="s">
        <v>12</v>
      </c>
      <c r="C28" s="29" t="str">
        <f>HYPERLINK("mailto:stephanie@prometheusradio.org","stephanie@prometheusradio.org")</f>
        <v>stephanie@prometheusradio.org</v>
      </c>
      <c r="D28" s="13" t="s">
        <v>14</v>
      </c>
      <c r="E28" s="13" t="s">
        <v>16</v>
      </c>
      <c r="F28" s="13" t="s">
        <v>16</v>
      </c>
      <c r="G28" s="11" t="str">
        <f>HYPERLINK("mailto:stephanie@prometheusradio.org","stephanie@prometheusradio.org")</f>
        <v>stephanie@prometheusradio.org</v>
      </c>
      <c r="H28" s="13" t="s">
        <v>16</v>
      </c>
      <c r="I28" s="13" t="s">
        <v>14</v>
      </c>
      <c r="J28" s="1"/>
    </row>
    <row r="29" spans="1:10" ht="42" customHeight="1" x14ac:dyDescent="0.2">
      <c r="A29" s="26" t="s">
        <v>119</v>
      </c>
      <c r="B29" s="13" t="s">
        <v>12</v>
      </c>
      <c r="C29" s="17"/>
      <c r="D29" s="13" t="s">
        <v>25</v>
      </c>
      <c r="E29" s="13" t="s">
        <v>120</v>
      </c>
      <c r="F29" s="13" t="s">
        <v>121</v>
      </c>
      <c r="G29" s="11" t="str">
        <f>HYPERLINK("mailto:pmorgan@wcupa.edu","pmorgan@wcupa.edu")</f>
        <v>pmorgan@wcupa.edu</v>
      </c>
      <c r="H29" s="13" t="s">
        <v>122</v>
      </c>
      <c r="I29" s="17" t="s">
        <v>29</v>
      </c>
      <c r="J29" s="1"/>
    </row>
    <row r="30" spans="1:10" ht="42" customHeight="1" x14ac:dyDescent="0.2">
      <c r="A30" s="26" t="s">
        <v>123</v>
      </c>
      <c r="B30" s="13" t="s">
        <v>12</v>
      </c>
      <c r="C30" s="17"/>
      <c r="D30" s="13" t="s">
        <v>25</v>
      </c>
      <c r="E30" s="13" t="s">
        <v>124</v>
      </c>
      <c r="F30" s="13" t="s">
        <v>125</v>
      </c>
      <c r="G30" s="11" t="str">
        <f>HYPERLINK("mailto:cjenkins@wcupa.edu","cjenkins@wcupa.edu")</f>
        <v>cjenkins@wcupa.edu</v>
      </c>
      <c r="H30" s="13" t="s">
        <v>126</v>
      </c>
      <c r="I30" s="17" t="s">
        <v>117</v>
      </c>
      <c r="J30" s="1"/>
    </row>
    <row r="31" spans="1:10" ht="30" customHeight="1" x14ac:dyDescent="0.25">
      <c r="A31" s="26" t="s">
        <v>127</v>
      </c>
      <c r="B31" s="13" t="s">
        <v>12</v>
      </c>
      <c r="C31" s="29" t="str">
        <f>HYPERLINK("http://www.womensway.org/","www.womensway.org")</f>
        <v>www.womensway.org</v>
      </c>
      <c r="D31" s="13" t="s">
        <v>14</v>
      </c>
      <c r="E31" s="13" t="s">
        <v>16</v>
      </c>
      <c r="F31" s="13" t="s">
        <v>16</v>
      </c>
      <c r="G31" s="11" t="s">
        <v>16</v>
      </c>
      <c r="H31" s="13" t="s">
        <v>16</v>
      </c>
      <c r="I31" s="13" t="s">
        <v>14</v>
      </c>
      <c r="J31" s="1"/>
    </row>
    <row r="32" spans="1:10" ht="30" customHeight="1" x14ac:dyDescent="0.25">
      <c r="A32" s="26" t="s">
        <v>128</v>
      </c>
      <c r="B32" s="13" t="s">
        <v>12</v>
      </c>
      <c r="C32" s="29" t="s">
        <v>16</v>
      </c>
      <c r="D32" s="13" t="s">
        <v>62</v>
      </c>
      <c r="E32" s="13" t="s">
        <v>129</v>
      </c>
      <c r="F32" s="13" t="s">
        <v>130</v>
      </c>
      <c r="G32" s="11" t="str">
        <f>HYPERLINK("mailto:jbouchelle@workforprogress.org","jbouchelle@workforprogress.org")</f>
        <v>jbouchelle@workforprogress.org</v>
      </c>
      <c r="H32" s="13" t="s">
        <v>65</v>
      </c>
      <c r="I32" s="17" t="s">
        <v>66</v>
      </c>
      <c r="J32" s="1"/>
    </row>
    <row r="33" spans="1:10" ht="30" customHeight="1" x14ac:dyDescent="0.25">
      <c r="A33" s="35" t="s">
        <v>131</v>
      </c>
      <c r="B33" s="35" t="s">
        <v>132</v>
      </c>
      <c r="C33" s="16" t="s">
        <v>133</v>
      </c>
      <c r="D33" s="35" t="s">
        <v>14</v>
      </c>
      <c r="E33" s="35"/>
      <c r="F33" s="35" t="s">
        <v>134</v>
      </c>
      <c r="G33" s="5" t="s">
        <v>135</v>
      </c>
      <c r="H33" s="35" t="s">
        <v>136</v>
      </c>
      <c r="I33" s="35" t="s">
        <v>137</v>
      </c>
      <c r="J33" s="1"/>
    </row>
    <row r="34" spans="1:10" ht="30" customHeight="1" x14ac:dyDescent="0.25">
      <c r="A34" s="35" t="s">
        <v>138</v>
      </c>
      <c r="B34" s="35"/>
      <c r="C34" s="16" t="s">
        <v>139</v>
      </c>
      <c r="D34" s="35" t="s">
        <v>25</v>
      </c>
      <c r="E34" s="35" t="s">
        <v>140</v>
      </c>
      <c r="F34" s="35"/>
      <c r="G34" s="5" t="s">
        <v>141</v>
      </c>
      <c r="H34" s="35" t="s">
        <v>142</v>
      </c>
      <c r="I34" s="35" t="s">
        <v>29</v>
      </c>
      <c r="J34" s="1"/>
    </row>
    <row r="35" spans="1:10" ht="30" customHeight="1" x14ac:dyDescent="0.25">
      <c r="A35" s="35" t="s">
        <v>143</v>
      </c>
      <c r="B35" s="35"/>
      <c r="C35" s="16" t="s">
        <v>144</v>
      </c>
      <c r="D35" s="35" t="s">
        <v>145</v>
      </c>
      <c r="E35" s="35"/>
      <c r="F35" s="35"/>
      <c r="G35" s="5" t="s">
        <v>146</v>
      </c>
      <c r="H35" s="35" t="s">
        <v>147</v>
      </c>
      <c r="I35" s="35" t="s">
        <v>148</v>
      </c>
      <c r="J35" s="1"/>
    </row>
    <row r="36" spans="1:10" ht="30" customHeight="1" x14ac:dyDescent="0.25">
      <c r="A36" s="35" t="s">
        <v>149</v>
      </c>
      <c r="B36" s="35" t="s">
        <v>150</v>
      </c>
      <c r="C36" s="16" t="s">
        <v>151</v>
      </c>
      <c r="D36" s="35" t="s">
        <v>152</v>
      </c>
      <c r="E36" s="35" t="s">
        <v>153</v>
      </c>
      <c r="F36" s="35"/>
      <c r="G36" s="5" t="s">
        <v>154</v>
      </c>
      <c r="H36" s="35"/>
      <c r="I36" s="35"/>
      <c r="J36" s="1"/>
    </row>
    <row r="37" spans="1:10" ht="30" customHeight="1" x14ac:dyDescent="0.25">
      <c r="A37" s="35" t="s">
        <v>155</v>
      </c>
      <c r="B37" s="35" t="s">
        <v>156</v>
      </c>
      <c r="C37" s="16" t="s">
        <v>157</v>
      </c>
      <c r="D37" s="35" t="s">
        <v>158</v>
      </c>
      <c r="E37" s="35" t="s">
        <v>159</v>
      </c>
      <c r="F37" s="35" t="s">
        <v>160</v>
      </c>
      <c r="G37" s="5" t="s">
        <v>161</v>
      </c>
      <c r="H37" s="35" t="s">
        <v>162</v>
      </c>
      <c r="I37" s="35" t="s">
        <v>14</v>
      </c>
      <c r="J37" s="1"/>
    </row>
    <row r="38" spans="1:10" ht="30" customHeight="1" x14ac:dyDescent="0.25">
      <c r="A38" s="35" t="s">
        <v>163</v>
      </c>
      <c r="B38" s="35"/>
      <c r="C38" s="16" t="s">
        <v>164</v>
      </c>
      <c r="D38" s="35" t="s">
        <v>14</v>
      </c>
      <c r="E38" s="35"/>
      <c r="F38" s="35"/>
      <c r="G38" s="5"/>
      <c r="H38" s="35"/>
      <c r="I38" s="35"/>
      <c r="J38" s="1"/>
    </row>
    <row r="39" spans="1:10" ht="30" customHeight="1" x14ac:dyDescent="0.25">
      <c r="A39" s="35" t="s">
        <v>165</v>
      </c>
      <c r="B39" s="35"/>
      <c r="C39" s="16" t="s">
        <v>166</v>
      </c>
      <c r="D39" s="35" t="s">
        <v>167</v>
      </c>
      <c r="E39" s="35" t="s">
        <v>168</v>
      </c>
      <c r="F39" s="35"/>
      <c r="G39" s="5"/>
      <c r="H39" s="35"/>
      <c r="I39" s="35"/>
      <c r="J39" s="1"/>
    </row>
    <row r="40" spans="1:10" ht="30" customHeight="1" x14ac:dyDescent="0.25">
      <c r="A40" s="35" t="s">
        <v>169</v>
      </c>
      <c r="B40" s="35" t="s">
        <v>156</v>
      </c>
      <c r="C40" s="16" t="s">
        <v>170</v>
      </c>
      <c r="D40" s="35" t="s">
        <v>171</v>
      </c>
      <c r="E40" s="35" t="s">
        <v>172</v>
      </c>
      <c r="F40" s="35" t="s">
        <v>173</v>
      </c>
      <c r="G40" s="5" t="s">
        <v>174</v>
      </c>
      <c r="H40" s="35" t="s">
        <v>175</v>
      </c>
      <c r="I40" s="35" t="s">
        <v>25</v>
      </c>
      <c r="J40" s="1"/>
    </row>
    <row r="41" spans="1:10" s="14" customFormat="1" ht="28.5" customHeight="1" x14ac:dyDescent="0.2">
      <c r="A41" s="40" t="s">
        <v>176</v>
      </c>
      <c r="B41" s="40"/>
      <c r="C41" s="40"/>
      <c r="D41" s="40"/>
      <c r="E41" s="40"/>
      <c r="F41" s="40"/>
      <c r="G41" s="40"/>
      <c r="H41" s="40"/>
      <c r="I41" s="40"/>
      <c r="J41" s="1"/>
    </row>
    <row r="42" spans="1:10" ht="30" customHeight="1" x14ac:dyDescent="0.25">
      <c r="A42" s="26" t="s">
        <v>177</v>
      </c>
      <c r="B42" s="13" t="s">
        <v>178</v>
      </c>
      <c r="C42" s="29" t="s">
        <v>16</v>
      </c>
      <c r="D42" s="13" t="s">
        <v>179</v>
      </c>
      <c r="E42" s="13" t="s">
        <v>180</v>
      </c>
      <c r="F42" s="13" t="s">
        <v>181</v>
      </c>
      <c r="G42" s="11" t="str">
        <f>HYPERLINK("mailto:cjonesfor156@gmail.com","cjonesfor156@gmail.com")</f>
        <v>cjonesfor156@gmail.com</v>
      </c>
      <c r="H42" s="13" t="s">
        <v>16</v>
      </c>
      <c r="I42" s="17" t="s">
        <v>29</v>
      </c>
      <c r="J42" s="1"/>
    </row>
    <row r="43" spans="1:10" ht="44.25" customHeight="1" x14ac:dyDescent="0.25">
      <c r="A43" s="35" t="s">
        <v>182</v>
      </c>
      <c r="B43" s="13" t="s">
        <v>183</v>
      </c>
      <c r="C43" s="29" t="str">
        <f>HYPERLINK("http://www.chesco.org/chesco/site/default.asp","http://www.chesco.org/chesco/site/default.asp")</f>
        <v>http://www.chesco.org/chesco/site/default.asp</v>
      </c>
      <c r="D43" s="13" t="s">
        <v>25</v>
      </c>
      <c r="E43" s="13" t="s">
        <v>184</v>
      </c>
      <c r="F43" s="13" t="s">
        <v>185</v>
      </c>
      <c r="G43" s="13"/>
      <c r="H43" s="13"/>
      <c r="I43" s="17"/>
      <c r="J43" s="1"/>
    </row>
    <row r="44" spans="1:10" ht="30" customHeight="1" x14ac:dyDescent="0.25">
      <c r="A44" s="26" t="s">
        <v>186</v>
      </c>
      <c r="B44" s="35" t="s">
        <v>25</v>
      </c>
      <c r="C44" s="8"/>
      <c r="D44" s="35" t="s">
        <v>25</v>
      </c>
      <c r="E44" s="35"/>
      <c r="F44" s="35" t="s">
        <v>187</v>
      </c>
      <c r="G44" s="5" t="s">
        <v>188</v>
      </c>
      <c r="H44" s="35" t="s">
        <v>189</v>
      </c>
      <c r="I44" s="25" t="s">
        <v>25</v>
      </c>
      <c r="J44" s="1"/>
    </row>
    <row r="45" spans="1:10" ht="30" customHeight="1" x14ac:dyDescent="0.25">
      <c r="A45" s="35" t="s">
        <v>190</v>
      </c>
      <c r="B45" s="13" t="s">
        <v>191</v>
      </c>
      <c r="C45" s="29" t="str">
        <f>HYPERLINK("mailto:dbright@seventy.org","dbright@seventy.org")</f>
        <v>dbright@seventy.org</v>
      </c>
      <c r="D45" s="13" t="s">
        <v>14</v>
      </c>
      <c r="E45" s="13" t="s">
        <v>192</v>
      </c>
      <c r="F45" s="13" t="s">
        <v>16</v>
      </c>
      <c r="G45" s="11" t="str">
        <f>HYPERLINK("mailto:dbright@seventy.org","dbright@seventy.org")</f>
        <v>dbright@seventy.org</v>
      </c>
      <c r="H45" s="13" t="s">
        <v>16</v>
      </c>
      <c r="I45" s="13" t="s">
        <v>60</v>
      </c>
      <c r="J45" s="1"/>
    </row>
    <row r="46" spans="1:10" ht="30" customHeight="1" x14ac:dyDescent="0.25">
      <c r="A46" s="26" t="s">
        <v>193</v>
      </c>
      <c r="B46" s="13" t="s">
        <v>194</v>
      </c>
      <c r="C46" s="29" t="str">
        <f>HYPERLINK("mailto:Meredith.Comly@mail.house.gov","Meredith.Comly@mail.house.gov")</f>
        <v>Meredith.Comly@mail.house.gov</v>
      </c>
      <c r="D46" s="13" t="s">
        <v>195</v>
      </c>
      <c r="E46" s="13" t="s">
        <v>196</v>
      </c>
      <c r="F46" s="13" t="s">
        <v>197</v>
      </c>
      <c r="G46" s="11" t="str">
        <f>HYPERLINK("mailto:Meredith.Comly@mail.house.gov","Meredith.Comly@mail.house.gov")</f>
        <v>Meredith.Comly@mail.house.gov</v>
      </c>
      <c r="H46" s="13" t="s">
        <v>16</v>
      </c>
      <c r="I46" s="17"/>
      <c r="J46" s="1"/>
    </row>
    <row r="47" spans="1:10" ht="45" customHeight="1" x14ac:dyDescent="0.25">
      <c r="A47" s="26" t="s">
        <v>198</v>
      </c>
      <c r="B47" s="13" t="s">
        <v>199</v>
      </c>
      <c r="C47" s="29" t="str">
        <f>HYPERLINK("http://www.phila.gov/citycouncil/MariaDQuinones-Sanchez.html","http://www.phila.gov/citycouncil/MariaDQuinones-Sanchez.html")</f>
        <v>http://www.phila.gov/citycouncil/MariaDQuinones-Sanchez.html</v>
      </c>
      <c r="D47" s="13" t="s">
        <v>14</v>
      </c>
      <c r="E47" s="13"/>
      <c r="F47" s="13"/>
      <c r="G47" s="13"/>
      <c r="H47" s="13"/>
      <c r="I47" s="17"/>
      <c r="J47" s="1"/>
    </row>
    <row r="48" spans="1:10" ht="30" customHeight="1" x14ac:dyDescent="0.25">
      <c r="A48" s="26" t="s">
        <v>200</v>
      </c>
      <c r="B48" s="35" t="s">
        <v>201</v>
      </c>
      <c r="C48" s="8" t="s">
        <v>202</v>
      </c>
      <c r="D48" s="35" t="s">
        <v>179</v>
      </c>
      <c r="E48" s="35" t="s">
        <v>203</v>
      </c>
      <c r="F48" s="35" t="s">
        <v>204</v>
      </c>
      <c r="G48" s="5" t="s">
        <v>205</v>
      </c>
      <c r="H48" s="35"/>
      <c r="I48" s="25" t="s">
        <v>117</v>
      </c>
      <c r="J48" s="1"/>
    </row>
    <row r="49" spans="1:10" ht="30" customHeight="1" x14ac:dyDescent="0.25">
      <c r="A49" s="9" t="s">
        <v>206</v>
      </c>
      <c r="B49" s="35" t="s">
        <v>207</v>
      </c>
      <c r="C49" s="8" t="s">
        <v>208</v>
      </c>
      <c r="D49" s="35" t="s">
        <v>20</v>
      </c>
      <c r="E49" s="35" t="s">
        <v>209</v>
      </c>
      <c r="F49" s="35" t="s">
        <v>210</v>
      </c>
      <c r="G49" s="5" t="s">
        <v>211</v>
      </c>
      <c r="H49" s="35" t="s">
        <v>212</v>
      </c>
      <c r="I49" s="25" t="s">
        <v>213</v>
      </c>
      <c r="J49" s="1"/>
    </row>
    <row r="50" spans="1:10" ht="30" customHeight="1" x14ac:dyDescent="0.25">
      <c r="A50" s="35" t="s">
        <v>214</v>
      </c>
      <c r="B50" s="13" t="s">
        <v>215</v>
      </c>
      <c r="C50" s="29" t="str">
        <f>HYPERLINK("mailto:bbam200@aol.com","bbam200@aol.com")</f>
        <v>bbam200@aol.com</v>
      </c>
      <c r="D50" s="13" t="s">
        <v>216</v>
      </c>
      <c r="E50" s="13" t="s">
        <v>217</v>
      </c>
      <c r="F50" s="13" t="s">
        <v>218</v>
      </c>
      <c r="G50" s="11" t="str">
        <f>HYPERLINK("mailto:bbam200@aol.com","bbam200@aol.com")</f>
        <v>bbam200@aol.com</v>
      </c>
      <c r="H50" s="13" t="s">
        <v>219</v>
      </c>
      <c r="I50" s="17" t="s">
        <v>220</v>
      </c>
      <c r="J50" s="1"/>
    </row>
    <row r="51" spans="1:10" ht="30" customHeight="1" x14ac:dyDescent="0.25">
      <c r="A51" s="26" t="s">
        <v>221</v>
      </c>
      <c r="B51" s="13" t="s">
        <v>222</v>
      </c>
      <c r="C51" s="27" t="str">
        <f>HYPERLINK("http://www.friendsofrobbroderick.com/","www.friendsofrobbroderick.com")</f>
        <v>www.friendsofrobbroderick.com</v>
      </c>
      <c r="D51" s="13" t="s">
        <v>25</v>
      </c>
      <c r="E51" s="13" t="s">
        <v>223</v>
      </c>
      <c r="F51" s="13" t="s">
        <v>224</v>
      </c>
      <c r="G51" s="11" t="str">
        <f>HYPERLINK("mailto:rob@friendsofrobbroderick.com","rob@friendsofrobbroderick.com")</f>
        <v>rob@friendsofrobbroderick.com</v>
      </c>
      <c r="H51" s="13" t="s">
        <v>225</v>
      </c>
      <c r="I51" s="13" t="s">
        <v>29</v>
      </c>
      <c r="J51" s="1"/>
    </row>
    <row r="52" spans="1:10" ht="30" customHeight="1" x14ac:dyDescent="0.25">
      <c r="A52" s="26" t="s">
        <v>226</v>
      </c>
      <c r="B52" s="13" t="s">
        <v>215</v>
      </c>
      <c r="C52" s="29" t="str">
        <f>HYPERLINK("http://www.boockvar.com/","www.boockvar.com")</f>
        <v>www.boockvar.com</v>
      </c>
      <c r="D52" s="13" t="s">
        <v>179</v>
      </c>
      <c r="E52" s="13" t="s">
        <v>227</v>
      </c>
      <c r="F52" s="13" t="s">
        <v>16</v>
      </c>
      <c r="G52" s="11" t="str">
        <f>HYPERLINK("mailto:rhodes.samuel@gmail.com","rhodes.samuel@gmail.com")</f>
        <v>rhodes.samuel@gmail.com</v>
      </c>
      <c r="H52" s="13" t="s">
        <v>16</v>
      </c>
      <c r="I52" s="17" t="s">
        <v>228</v>
      </c>
      <c r="J52" s="1"/>
    </row>
    <row r="53" spans="1:10" ht="30" customHeight="1" x14ac:dyDescent="0.25">
      <c r="A53" s="26" t="s">
        <v>229</v>
      </c>
      <c r="B53" s="13" t="s">
        <v>222</v>
      </c>
      <c r="C53" s="29" t="s">
        <v>230</v>
      </c>
      <c r="D53" s="13" t="s">
        <v>231</v>
      </c>
      <c r="E53" s="13" t="s">
        <v>232</v>
      </c>
      <c r="F53" s="13" t="s">
        <v>233</v>
      </c>
      <c r="G53" s="11" t="str">
        <f>HYPERLINK("mailto:Kori.Walter@mail.house.gov","Kori.Walter@mail.house.gov")</f>
        <v>Kori.Walter@mail.house.gov</v>
      </c>
      <c r="H53" s="13" t="s">
        <v>234</v>
      </c>
      <c r="I53" s="17" t="s">
        <v>29</v>
      </c>
      <c r="J53" s="1"/>
    </row>
    <row r="54" spans="1:10" ht="30" customHeight="1" x14ac:dyDescent="0.25">
      <c r="A54" s="26" t="s">
        <v>235</v>
      </c>
      <c r="B54" s="13" t="s">
        <v>215</v>
      </c>
      <c r="C54" s="29" t="str">
        <f>HYPERLINK("mailto:rvasquez75@gmail.com","rvasquez75@gmail.com")</f>
        <v>rvasquez75@gmail.com</v>
      </c>
      <c r="D54" s="13" t="s">
        <v>236</v>
      </c>
      <c r="E54" s="13" t="s">
        <v>237</v>
      </c>
      <c r="F54" s="13" t="s">
        <v>238</v>
      </c>
      <c r="G54" s="11" t="str">
        <f>HYPERLINK("mailto:rvasquez75@gmail.com","rvasquez75@gmail.com")</f>
        <v>rvasquez75@gmail.com</v>
      </c>
      <c r="H54" s="13" t="s">
        <v>239</v>
      </c>
      <c r="I54" s="17" t="s">
        <v>240</v>
      </c>
      <c r="J54" s="1"/>
    </row>
    <row r="55" spans="1:10" ht="30" customHeight="1" x14ac:dyDescent="0.25">
      <c r="A55" s="26" t="s">
        <v>241</v>
      </c>
      <c r="B55" s="13" t="s">
        <v>215</v>
      </c>
      <c r="C55" s="29" t="str">
        <f>HYPERLINK("mailto:rohara@pagop.org","rohara@pagop.org")</f>
        <v>rohara@pagop.org</v>
      </c>
      <c r="D55" s="13" t="s">
        <v>179</v>
      </c>
      <c r="E55" s="13" t="s">
        <v>242</v>
      </c>
      <c r="F55" s="13" t="s">
        <v>243</v>
      </c>
      <c r="G55" s="11" t="str">
        <f>HYPERLINK("mailto:rohara@pagop.org","rohara@pagop.org")</f>
        <v>rohara@pagop.org</v>
      </c>
      <c r="H55" s="13" t="s">
        <v>16</v>
      </c>
      <c r="I55" s="17" t="s">
        <v>29</v>
      </c>
      <c r="J55" s="1"/>
    </row>
    <row r="56" spans="1:10" ht="30" customHeight="1" x14ac:dyDescent="0.25">
      <c r="A56" s="26" t="s">
        <v>244</v>
      </c>
      <c r="B56" s="13" t="s">
        <v>245</v>
      </c>
      <c r="C56" s="27" t="str">
        <f>HYPERLINK("http://www.attorneygeneral.gov/consumers","www.attorneygeneral.gov/consumers")</f>
        <v>www.attorneygeneral.gov/consumers</v>
      </c>
      <c r="D56" s="13" t="s">
        <v>14</v>
      </c>
      <c r="E56" s="13" t="s">
        <v>246</v>
      </c>
      <c r="F56" s="13" t="s">
        <v>247</v>
      </c>
      <c r="G56" s="11" t="str">
        <f>HYPERLINK("mailto:Jparrilla@attorneygeneral.gov","Jparrilla@attorneygeneral.gov")</f>
        <v>Jparrilla@attorneygeneral.gov</v>
      </c>
      <c r="H56" s="13" t="s">
        <v>248</v>
      </c>
      <c r="I56" s="17" t="s">
        <v>14</v>
      </c>
      <c r="J56" s="1"/>
    </row>
    <row r="57" spans="1:10" ht="30" customHeight="1" x14ac:dyDescent="0.25">
      <c r="A57" s="26" t="s">
        <v>249</v>
      </c>
      <c r="B57" s="35" t="s">
        <v>250</v>
      </c>
      <c r="C57" s="8" t="s">
        <v>251</v>
      </c>
      <c r="D57" s="35" t="s">
        <v>14</v>
      </c>
      <c r="E57" s="35" t="s">
        <v>252</v>
      </c>
      <c r="F57" s="35"/>
      <c r="G57" s="5" t="s">
        <v>253</v>
      </c>
      <c r="H57" s="35"/>
      <c r="I57" s="25"/>
      <c r="J57" s="1"/>
    </row>
    <row r="58" spans="1:10" ht="30" customHeight="1" x14ac:dyDescent="0.25">
      <c r="A58" s="35" t="s">
        <v>254</v>
      </c>
      <c r="B58" s="13" t="s">
        <v>191</v>
      </c>
      <c r="C58" s="29" t="str">
        <f>HYPERLINK("http://www.phila.gov/mayor/","http://www.phila.gov/mayor/")</f>
        <v>http://www.phila.gov/mayor/</v>
      </c>
      <c r="D58" s="13" t="s">
        <v>14</v>
      </c>
      <c r="E58" s="13" t="s">
        <v>255</v>
      </c>
      <c r="F58" s="13" t="s">
        <v>256</v>
      </c>
      <c r="G58" s="31" t="s">
        <v>257</v>
      </c>
      <c r="H58" s="13" t="s">
        <v>258</v>
      </c>
      <c r="I58" s="17" t="s">
        <v>49</v>
      </c>
      <c r="J58" s="1"/>
    </row>
    <row r="59" spans="1:10" ht="30" customHeight="1" x14ac:dyDescent="0.25">
      <c r="A59" s="26" t="s">
        <v>259</v>
      </c>
      <c r="B59" s="13" t="s">
        <v>222</v>
      </c>
      <c r="C59" s="29" t="str">
        <f>HYPERLINK("http://www.reptoddstephens.com/Contact.aspx","http://www.reptoddstephens.com/Contact.aspx")</f>
        <v>http://www.reptoddstephens.com/Contact.aspx</v>
      </c>
      <c r="D59" s="13" t="s">
        <v>260</v>
      </c>
      <c r="E59" s="13" t="s">
        <v>261</v>
      </c>
      <c r="F59" s="13" t="s">
        <v>262</v>
      </c>
      <c r="G59" s="31" t="str">
        <f>HYPERLINK("mailto:zshamber@pa.house.gop.com","zshamber@pa.house.gop.com")</f>
        <v>zshamber@pa.house.gop.com</v>
      </c>
      <c r="H59" s="13" t="s">
        <v>263</v>
      </c>
      <c r="I59" s="17" t="s">
        <v>264</v>
      </c>
      <c r="J59" s="1"/>
    </row>
    <row r="60" spans="1:10" ht="30" customHeight="1" x14ac:dyDescent="0.25">
      <c r="A60" s="26" t="s">
        <v>265</v>
      </c>
      <c r="B60" s="13" t="s">
        <v>222</v>
      </c>
      <c r="C60" s="29" t="str">
        <f>HYPERLINK("http://www.senatordinniman.com/","http://www.senatordinniman.com/")</f>
        <v>http://www.senatordinniman.com/</v>
      </c>
      <c r="D60" s="13" t="s">
        <v>25</v>
      </c>
      <c r="E60" s="13" t="s">
        <v>266</v>
      </c>
      <c r="F60" s="4" t="s">
        <v>267</v>
      </c>
      <c r="G60" s="31" t="str">
        <f>HYPERLINK("mailto:sgrabicki@pasenate.com","sgrabicki@pasenate.com")</f>
        <v>sgrabicki@pasenate.com</v>
      </c>
      <c r="H60" s="13" t="s">
        <v>268</v>
      </c>
      <c r="I60" s="17" t="s">
        <v>117</v>
      </c>
      <c r="J60" s="1"/>
    </row>
    <row r="61" spans="1:10" ht="30" customHeight="1" x14ac:dyDescent="0.25">
      <c r="A61" s="26" t="s">
        <v>269</v>
      </c>
      <c r="B61" s="13" t="s">
        <v>270</v>
      </c>
      <c r="C61" s="29" t="str">
        <f>HYPERLINK("http://www.west-chester.com/mayor.php","http://www.west-chester.com/mayor.php")</f>
        <v>http://www.west-chester.com/mayor.php</v>
      </c>
      <c r="D61" s="13" t="s">
        <v>25</v>
      </c>
      <c r="E61" s="13" t="s">
        <v>271</v>
      </c>
      <c r="F61" s="13" t="s">
        <v>272</v>
      </c>
      <c r="G61" s="31" t="str">
        <f>HYPERLINK("mailto:mayor@west-chester.com","mayor@west-chester.com")</f>
        <v>mayor@west-chester.com</v>
      </c>
      <c r="H61" s="13" t="s">
        <v>273</v>
      </c>
      <c r="I61" s="17" t="s">
        <v>117</v>
      </c>
      <c r="J61" s="1"/>
    </row>
    <row r="62" spans="1:10" ht="30" customHeight="1" x14ac:dyDescent="0.25">
      <c r="A62" s="26" t="s">
        <v>274</v>
      </c>
      <c r="B62" s="13" t="s">
        <v>215</v>
      </c>
      <c r="C62" s="29" t="str">
        <f>HYPERLINK("mailto:elena@padems.com","elena@padems.com")</f>
        <v>elena@padems.com</v>
      </c>
      <c r="D62" s="13" t="s">
        <v>14</v>
      </c>
      <c r="E62" s="13" t="s">
        <v>275</v>
      </c>
      <c r="F62" s="13" t="s">
        <v>16</v>
      </c>
      <c r="G62" s="11" t="str">
        <f>HYPERLINK("mailto:elena@padems.com","elena@padems.com")</f>
        <v>elena@padems.com</v>
      </c>
      <c r="H62" s="13" t="s">
        <v>16</v>
      </c>
      <c r="I62" s="17"/>
      <c r="J62" s="1"/>
    </row>
    <row r="63" spans="1:10" ht="30" customHeight="1" x14ac:dyDescent="0.25">
      <c r="A63" s="26" t="s">
        <v>276</v>
      </c>
      <c r="B63" s="13" t="s">
        <v>245</v>
      </c>
      <c r="C63" s="29" t="str">
        <f>HYPERLINK("http://www.stevebarrar.com/","www.stevebarrar.com")</f>
        <v>www.stevebarrar.com</v>
      </c>
      <c r="D63" s="13" t="s">
        <v>277</v>
      </c>
      <c r="E63" s="13" t="s">
        <v>278</v>
      </c>
      <c r="F63" s="13" t="s">
        <v>279</v>
      </c>
      <c r="G63" s="11" t="str">
        <f>HYPERLINK("mailto:bzenuk@pahousegop.com","bzenuk@pahousegop.com")</f>
        <v>bzenuk@pahousegop.com</v>
      </c>
      <c r="H63" s="13" t="s">
        <v>280</v>
      </c>
      <c r="I63" s="13" t="s">
        <v>60</v>
      </c>
      <c r="J63" s="1"/>
    </row>
    <row r="64" spans="1:10" ht="39.75" customHeight="1" x14ac:dyDescent="0.25">
      <c r="A64" s="35" t="s">
        <v>281</v>
      </c>
      <c r="B64" s="13" t="s">
        <v>215</v>
      </c>
      <c r="C64" s="27" t="str">
        <f>HYPERLINK("http://www.republicanccc.com/","www.republicanccc.com")</f>
        <v>www.republicanccc.com</v>
      </c>
      <c r="D64" s="13" t="s">
        <v>25</v>
      </c>
      <c r="E64" s="13" t="s">
        <v>282</v>
      </c>
      <c r="F64" s="13" t="s">
        <v>283</v>
      </c>
      <c r="G64" s="11"/>
      <c r="H64" s="13" t="s">
        <v>284</v>
      </c>
      <c r="I64" s="17" t="s">
        <v>29</v>
      </c>
      <c r="J64" s="1"/>
    </row>
    <row r="65" spans="1:10" ht="39.75" customHeight="1" x14ac:dyDescent="0.25">
      <c r="A65" s="26" t="s">
        <v>285</v>
      </c>
      <c r="B65" s="13" t="s">
        <v>286</v>
      </c>
      <c r="C65" s="29" t="str">
        <f>HYPERLINK("http://senatormcilhinney.com/","http://senatormcilhinney.com/")</f>
        <v>http://senatormcilhinney.com/</v>
      </c>
      <c r="D65" s="13" t="s">
        <v>287</v>
      </c>
      <c r="E65" s="13" t="s">
        <v>288</v>
      </c>
      <c r="F65" s="13" t="s">
        <v>289</v>
      </c>
      <c r="G65" s="13" t="s">
        <v>290</v>
      </c>
      <c r="H65" s="13" t="s">
        <v>291</v>
      </c>
      <c r="I65" s="17"/>
      <c r="J65" s="1"/>
    </row>
    <row r="66" spans="1:10" ht="39.75" customHeight="1" x14ac:dyDescent="0.25">
      <c r="A66" s="26" t="s">
        <v>292</v>
      </c>
      <c r="B66" s="13" t="s">
        <v>215</v>
      </c>
      <c r="C66" s="29" t="str">
        <f>HYPERLINK("http://www.usajobs.gov/studentsandgrads","www.usajobs.gov/studentsandgrads")</f>
        <v>www.usajobs.gov/studentsandgrads</v>
      </c>
      <c r="D66" s="13"/>
      <c r="E66" s="13" t="s">
        <v>16</v>
      </c>
      <c r="F66" s="13" t="s">
        <v>16</v>
      </c>
      <c r="G66" s="11" t="str">
        <f>HYPERLINK("http://www.usajobs.gov/studentsandgrads","www.usajobs.gov/studentsandgrads")</f>
        <v>www.usajobs.gov/studentsandgrads</v>
      </c>
      <c r="H66" s="13" t="s">
        <v>16</v>
      </c>
      <c r="I66" s="17" t="s">
        <v>16</v>
      </c>
      <c r="J66" s="1"/>
    </row>
    <row r="67" spans="1:10" ht="30" customHeight="1" x14ac:dyDescent="0.25">
      <c r="A67" s="26" t="s">
        <v>293</v>
      </c>
      <c r="B67" s="13" t="s">
        <v>286</v>
      </c>
      <c r="C67" s="27" t="str">
        <f>HYPERLINK("http://www.rephennessey.com/","http://www.rephennessey.com/")</f>
        <v>http://www.rephennessey.com/</v>
      </c>
      <c r="D67" s="13"/>
      <c r="E67" s="13"/>
      <c r="F67" s="13"/>
      <c r="G67" s="13"/>
      <c r="H67" s="13" t="s">
        <v>294</v>
      </c>
      <c r="I67" s="17" t="s">
        <v>117</v>
      </c>
      <c r="J67" s="1"/>
    </row>
    <row r="68" spans="1:10" ht="30" customHeight="1" x14ac:dyDescent="0.25">
      <c r="A68" s="26" t="s">
        <v>295</v>
      </c>
      <c r="B68" s="13" t="s">
        <v>222</v>
      </c>
      <c r="C68" s="27" t="str">
        <f>HYPERLINK("http://www.pahouse.com/sims","www.pahouse.com/sims")</f>
        <v>www.pahouse.com/sims</v>
      </c>
      <c r="D68" s="13" t="s">
        <v>14</v>
      </c>
      <c r="E68" s="13" t="s">
        <v>296</v>
      </c>
      <c r="F68" s="13" t="s">
        <v>297</v>
      </c>
      <c r="G68" s="11" t="str">
        <f>HYPERLINK("mailto:Aaagenes@pahouse.net","Aaagenes@pahouse.net")</f>
        <v>Aaagenes@pahouse.net</v>
      </c>
      <c r="H68" s="13" t="s">
        <v>298</v>
      </c>
      <c r="I68" s="17" t="s">
        <v>14</v>
      </c>
      <c r="J68" s="1"/>
    </row>
    <row r="69" spans="1:10" ht="30" customHeight="1" x14ac:dyDescent="0.25">
      <c r="A69" s="26" t="s">
        <v>299</v>
      </c>
      <c r="B69" s="13" t="s">
        <v>215</v>
      </c>
      <c r="C69" s="27" t="str">
        <f>HYPERLINK("http://www.gop.com/","www.gop.com")</f>
        <v>www.gop.com</v>
      </c>
      <c r="D69" s="13" t="s">
        <v>300</v>
      </c>
      <c r="E69" s="13" t="s">
        <v>301</v>
      </c>
      <c r="F69" s="13" t="s">
        <v>302</v>
      </c>
      <c r="G69" s="11" t="str">
        <f>HYPERLINK("mailto:Sgasabile@pagop.org","Sgasabile@pagop.org")</f>
        <v>Sgasabile@pagop.org</v>
      </c>
      <c r="H69" s="13" t="s">
        <v>303</v>
      </c>
      <c r="I69" s="17" t="s">
        <v>29</v>
      </c>
      <c r="J69" s="1"/>
    </row>
    <row r="70" spans="1:10" ht="30" customHeight="1" x14ac:dyDescent="0.25">
      <c r="A70" s="26" t="s">
        <v>304</v>
      </c>
      <c r="B70" s="13" t="s">
        <v>178</v>
      </c>
      <c r="C70" s="27" t="str">
        <f>HYPERLINK("mailto:Mholliday@pahousegop.com","Mholliday@pahousegop.com")</f>
        <v>Mholliday@pahousegop.com</v>
      </c>
      <c r="D70" s="13" t="s">
        <v>25</v>
      </c>
      <c r="E70" s="13" t="s">
        <v>305</v>
      </c>
      <c r="F70" s="13" t="s">
        <v>306</v>
      </c>
      <c r="G70" s="11" t="str">
        <f>HYPERLINK("mailto:Matthewm.holliday@gmail.com","Matthewm.holliday@gmail.com")</f>
        <v>Matthewm.holliday@gmail.com</v>
      </c>
      <c r="H70" s="13" t="s">
        <v>307</v>
      </c>
      <c r="I70" s="17" t="s">
        <v>29</v>
      </c>
      <c r="J70" s="1"/>
    </row>
    <row r="71" spans="1:10" ht="30" customHeight="1" x14ac:dyDescent="0.25">
      <c r="A71" s="26" t="s">
        <v>308</v>
      </c>
      <c r="B71" s="13" t="s">
        <v>215</v>
      </c>
      <c r="C71" s="27" t="s">
        <v>16</v>
      </c>
      <c r="D71" s="13" t="s">
        <v>14</v>
      </c>
      <c r="E71" s="13" t="s">
        <v>309</v>
      </c>
      <c r="F71" s="13" t="s">
        <v>310</v>
      </c>
      <c r="G71" s="11" t="str">
        <f>HYPERLINK("mailto:JLJohnson@pahouse.net","JLJohnson@pahouse.net")</f>
        <v>JLJohnson@pahouse.net</v>
      </c>
      <c r="H71" s="13" t="s">
        <v>16</v>
      </c>
      <c r="I71" s="13" t="s">
        <v>60</v>
      </c>
      <c r="J71" s="1"/>
    </row>
    <row r="72" spans="1:10" ht="30" customHeight="1" x14ac:dyDescent="0.25">
      <c r="A72" s="26" t="s">
        <v>311</v>
      </c>
      <c r="B72" s="13" t="s">
        <v>312</v>
      </c>
      <c r="C72" s="27" t="str">
        <f>HYPERLINK("http://www.pahouse.com/painter","www.pahouse.com/painter")</f>
        <v>www.pahouse.com/painter</v>
      </c>
      <c r="D72" s="13" t="s">
        <v>313</v>
      </c>
      <c r="E72" s="13" t="s">
        <v>314</v>
      </c>
      <c r="F72" s="13" t="s">
        <v>315</v>
      </c>
      <c r="G72" s="11" t="str">
        <f>HYPERLINK("mailto:Ktrotman@pahouse.net","Ktrotman@pahouse.net")</f>
        <v>Ktrotman@pahouse.net</v>
      </c>
      <c r="H72" s="13" t="s">
        <v>316</v>
      </c>
      <c r="I72" s="17" t="s">
        <v>264</v>
      </c>
      <c r="J72" s="1"/>
    </row>
    <row r="73" spans="1:10" ht="30" customHeight="1" x14ac:dyDescent="0.25">
      <c r="A73" s="26" t="s">
        <v>317</v>
      </c>
      <c r="B73" s="13" t="s">
        <v>222</v>
      </c>
      <c r="C73" s="29" t="str">
        <f>HYPERLINK("http://www.duanemilne.com/","http://www.duanemilne.com/")</f>
        <v>http://www.duanemilne.com/</v>
      </c>
      <c r="D73" s="13" t="s">
        <v>25</v>
      </c>
      <c r="E73" s="13" t="s">
        <v>318</v>
      </c>
      <c r="F73" s="13" t="s">
        <v>319</v>
      </c>
      <c r="G73" s="11" t="str">
        <f>HYPERLINK("mailto:rsilva@pahousegop.com","rsilva@pahousegop.com")</f>
        <v>rsilva@pahousegop.com</v>
      </c>
      <c r="H73" s="13" t="s">
        <v>320</v>
      </c>
      <c r="I73" s="17" t="s">
        <v>29</v>
      </c>
      <c r="J73" s="1"/>
    </row>
    <row r="74" spans="1:10" ht="30" customHeight="1" x14ac:dyDescent="0.25">
      <c r="A74" s="26" t="s">
        <v>321</v>
      </c>
      <c r="B74" s="13" t="s">
        <v>222</v>
      </c>
      <c r="C74" s="27" t="str">
        <f>HYPERLINK("http://www.carper.senate.gov/","www.carper.senate.gov")</f>
        <v>www.carper.senate.gov</v>
      </c>
      <c r="D74" s="13" t="s">
        <v>60</v>
      </c>
      <c r="E74" s="13" t="s">
        <v>322</v>
      </c>
      <c r="F74" s="13" t="s">
        <v>323</v>
      </c>
      <c r="G74" s="11" t="str">
        <f>HYPERLINK("mailto:Noah@caperfordelaware.com","Noah@caperfordelaware.com")</f>
        <v>Noah@caperfordelaware.com</v>
      </c>
      <c r="H74" s="13" t="s">
        <v>324</v>
      </c>
      <c r="I74" s="13"/>
      <c r="J74" s="1"/>
    </row>
    <row r="75" spans="1:10" ht="30" customHeight="1" x14ac:dyDescent="0.25">
      <c r="A75" s="26" t="s">
        <v>325</v>
      </c>
      <c r="B75" s="13" t="s">
        <v>215</v>
      </c>
      <c r="C75" s="27" t="str">
        <f>HYPERLINK("http://www.wawa.com/","www.wawa.com")</f>
        <v>www.wawa.com</v>
      </c>
      <c r="D75" s="13" t="s">
        <v>56</v>
      </c>
      <c r="E75" s="13" t="s">
        <v>326</v>
      </c>
      <c r="F75" s="13" t="s">
        <v>327</v>
      </c>
      <c r="G75" s="11" t="str">
        <f>HYPERLINK("http://www.wawa.com/","www.wawa.com")</f>
        <v>www.wawa.com</v>
      </c>
      <c r="H75" s="13"/>
      <c r="I75" s="17"/>
      <c r="J75" s="1"/>
    </row>
    <row r="76" spans="1:10" ht="30" customHeight="1" x14ac:dyDescent="0.25">
      <c r="A76" s="26" t="s">
        <v>328</v>
      </c>
      <c r="B76" s="13" t="s">
        <v>329</v>
      </c>
      <c r="C76" s="29" t="str">
        <f>HYPERLINK("http://www.portal.state.pa.us/portal/server.pt/community/women,_infants___children_(wic)/14204","http://www.portal.state.pa.us/portal/server.pt/community/women,_infants___children_(wic)/14204")</f>
        <v>http://www.portal.state.pa.us/portal/server.pt/community/women,_infants___children_(wic)/14204</v>
      </c>
      <c r="D76" s="13" t="s">
        <v>14</v>
      </c>
      <c r="E76" s="13" t="s">
        <v>330</v>
      </c>
      <c r="F76" s="13" t="s">
        <v>331</v>
      </c>
      <c r="G76" s="31" t="str">
        <f>HYPERLINK("mailto:Nvaughn@northwic.org","Nvaughn@northwic.org")</f>
        <v>Nvaughn@northwic.org</v>
      </c>
      <c r="H76" s="13" t="s">
        <v>332</v>
      </c>
      <c r="I76" s="13" t="s">
        <v>49</v>
      </c>
      <c r="J76" s="1"/>
    </row>
    <row r="77" spans="1:10" ht="30" customHeight="1" x14ac:dyDescent="0.25">
      <c r="A77" s="26" t="s">
        <v>333</v>
      </c>
      <c r="B77" s="35" t="s">
        <v>334</v>
      </c>
      <c r="C77" s="8" t="s">
        <v>335</v>
      </c>
      <c r="D77" s="35" t="s">
        <v>336</v>
      </c>
      <c r="E77" s="35" t="s">
        <v>337</v>
      </c>
      <c r="F77" s="35" t="s">
        <v>338</v>
      </c>
      <c r="G77" s="5" t="s">
        <v>339</v>
      </c>
      <c r="H77" s="35" t="s">
        <v>340</v>
      </c>
      <c r="I77" s="35" t="s">
        <v>25</v>
      </c>
      <c r="J77" s="1"/>
    </row>
    <row r="78" spans="1:10" ht="30" customHeight="1" x14ac:dyDescent="0.25">
      <c r="A78" s="26" t="s">
        <v>341</v>
      </c>
      <c r="B78" s="35" t="s">
        <v>342</v>
      </c>
      <c r="C78" s="8" t="s">
        <v>343</v>
      </c>
      <c r="D78" s="35" t="s">
        <v>20</v>
      </c>
      <c r="E78" s="35" t="s">
        <v>344</v>
      </c>
      <c r="F78" s="35" t="s">
        <v>345</v>
      </c>
      <c r="G78" s="5" t="s">
        <v>346</v>
      </c>
      <c r="H78" s="35" t="s">
        <v>347</v>
      </c>
      <c r="I78" s="35" t="s">
        <v>20</v>
      </c>
      <c r="J78" s="1"/>
    </row>
    <row r="79" spans="1:10" s="14" customFormat="1" ht="31.5" customHeight="1" x14ac:dyDescent="0.2">
      <c r="A79" s="41" t="s">
        <v>348</v>
      </c>
      <c r="B79" s="41"/>
      <c r="C79" s="41"/>
      <c r="D79" s="41"/>
      <c r="E79" s="41"/>
      <c r="F79" s="41"/>
      <c r="G79" s="41" t="s">
        <v>349</v>
      </c>
      <c r="H79" s="41" t="s">
        <v>350</v>
      </c>
      <c r="I79" s="41"/>
      <c r="J79" s="1"/>
    </row>
    <row r="80" spans="1:10" ht="45" customHeight="1" x14ac:dyDescent="0.25">
      <c r="A80" s="26" t="s">
        <v>351</v>
      </c>
      <c r="B80" s="13" t="s">
        <v>215</v>
      </c>
      <c r="C80" s="29" t="str">
        <f>HYPERLINK("mailto:levans@dauphine.org","levans@dauphine.org")</f>
        <v>levans@dauphine.org</v>
      </c>
      <c r="D80" s="13" t="s">
        <v>20</v>
      </c>
      <c r="E80" s="13" t="s">
        <v>352</v>
      </c>
      <c r="F80" s="4" t="s">
        <v>353</v>
      </c>
      <c r="G80" s="11" t="str">
        <f>HYPERLINK("mailto:levans@dauphine.org","levans@dauphine.org")</f>
        <v>levans@dauphine.org</v>
      </c>
      <c r="H80" s="13" t="s">
        <v>354</v>
      </c>
      <c r="I80" s="17" t="s">
        <v>355</v>
      </c>
      <c r="J80" s="1"/>
    </row>
    <row r="81" spans="1:10" ht="30" customHeight="1" x14ac:dyDescent="0.25">
      <c r="A81" s="26" t="s">
        <v>356</v>
      </c>
      <c r="B81" s="13" t="s">
        <v>222</v>
      </c>
      <c r="C81" s="29" t="str">
        <f>HYPERLINK("http://dominicpileggi.com/","http://dominicpileggi.com/")</f>
        <v>http://dominicpileggi.com/</v>
      </c>
      <c r="D81" s="13" t="s">
        <v>20</v>
      </c>
      <c r="E81" s="13" t="s">
        <v>357</v>
      </c>
      <c r="F81" s="13" t="s">
        <v>358</v>
      </c>
      <c r="G81" s="13"/>
      <c r="H81" s="13" t="s">
        <v>359</v>
      </c>
      <c r="I81" s="17"/>
      <c r="J81" s="1"/>
    </row>
    <row r="82" spans="1:10" ht="30" customHeight="1" x14ac:dyDescent="0.25">
      <c r="A82" s="26" t="s">
        <v>360</v>
      </c>
      <c r="B82" s="13" t="s">
        <v>222</v>
      </c>
      <c r="C82" s="29" t="str">
        <f>HYPERLINK("http://www.legis.state.pa.us/cfdocs/legis/home/member_information/house_bio.cfm?id=39","http://www.legis.state.pa.us/cfdocs/legis/home/member_information/house_bio.cfm?id=39")</f>
        <v>http://www.legis.state.pa.us/cfdocs/legis/home/member_information/house_bio.cfm?id=39</v>
      </c>
      <c r="D82" s="13" t="s">
        <v>20</v>
      </c>
      <c r="E82" s="13"/>
      <c r="F82" s="13" t="s">
        <v>361</v>
      </c>
      <c r="G82" s="13"/>
      <c r="H82" s="13" t="s">
        <v>362</v>
      </c>
      <c r="I82" s="17"/>
      <c r="J82" s="1"/>
    </row>
    <row r="83" spans="1:10" ht="30" customHeight="1" x14ac:dyDescent="0.25">
      <c r="A83" s="26" t="s">
        <v>363</v>
      </c>
      <c r="B83" s="13" t="s">
        <v>222</v>
      </c>
      <c r="C83" s="29" t="str">
        <f>HYPERLINK("http://www.samsmithpahouse.com/Contact.aspx","http://www.samsmithpahouse.com/Contact.aspx")</f>
        <v>http://www.samsmithpahouse.com/Contact.aspx</v>
      </c>
      <c r="D83" s="13" t="s">
        <v>20</v>
      </c>
      <c r="E83" s="13" t="s">
        <v>364</v>
      </c>
      <c r="F83" s="13" t="s">
        <v>365</v>
      </c>
      <c r="G83" s="13"/>
      <c r="H83" s="13" t="s">
        <v>366</v>
      </c>
      <c r="I83" s="17"/>
      <c r="J83" s="1"/>
    </row>
    <row r="84" spans="1:10" ht="45" customHeight="1" x14ac:dyDescent="0.25">
      <c r="A84" s="26" t="s">
        <v>367</v>
      </c>
      <c r="B84" s="13" t="s">
        <v>222</v>
      </c>
      <c r="C84" s="29" t="str">
        <f>HYPERLINK("http://senatorhughes.com/","http://senatorhughes.com/")</f>
        <v>http://senatorhughes.com/</v>
      </c>
      <c r="D84" s="13" t="s">
        <v>20</v>
      </c>
      <c r="E84" s="13" t="s">
        <v>368</v>
      </c>
      <c r="F84" s="13"/>
      <c r="G84" s="13"/>
      <c r="H84" s="13" t="s">
        <v>369</v>
      </c>
      <c r="I84" s="17"/>
      <c r="J84" s="1"/>
    </row>
    <row r="85" spans="1:10" ht="45" customHeight="1" x14ac:dyDescent="0.25">
      <c r="A85" s="26" t="s">
        <v>370</v>
      </c>
      <c r="B85" s="13" t="s">
        <v>371</v>
      </c>
      <c r="C85" s="29" t="str">
        <f>HYPERLINK("mailto:aswope@retiredamericans.org","aswope@retiredamericans.org")</f>
        <v>aswope@retiredamericans.org</v>
      </c>
      <c r="D85" s="13" t="s">
        <v>20</v>
      </c>
      <c r="E85" s="13" t="s">
        <v>372</v>
      </c>
      <c r="F85" s="13" t="s">
        <v>373</v>
      </c>
      <c r="G85" s="13"/>
      <c r="H85" s="13" t="s">
        <v>374</v>
      </c>
      <c r="I85" s="17" t="s">
        <v>355</v>
      </c>
      <c r="J85" s="1"/>
    </row>
    <row r="86" spans="1:10" ht="30" customHeight="1" x14ac:dyDescent="0.25">
      <c r="A86" s="26" t="s">
        <v>375</v>
      </c>
      <c r="B86" s="13" t="s">
        <v>371</v>
      </c>
      <c r="C86" s="29" t="str">
        <f>HYPERLINK("http://www.pbpp.state.pa.us/portal/server.pt/community/home/5298","http://www.pbpp.state.pa.us/portal/server.pt/community/home/5298")</f>
        <v>http://www.pbpp.state.pa.us/portal/server.pt/community/home/5298</v>
      </c>
      <c r="D86" s="13" t="s">
        <v>20</v>
      </c>
      <c r="E86" s="13" t="s">
        <v>376</v>
      </c>
      <c r="F86" s="13" t="s">
        <v>377</v>
      </c>
      <c r="G86" s="13"/>
      <c r="H86" s="13" t="s">
        <v>378</v>
      </c>
      <c r="I86" s="17"/>
      <c r="J86" s="1"/>
    </row>
    <row r="87" spans="1:10" ht="30" customHeight="1" x14ac:dyDescent="0.25">
      <c r="A87" s="26" t="s">
        <v>379</v>
      </c>
      <c r="B87" s="13" t="s">
        <v>371</v>
      </c>
      <c r="C87" s="29" t="str">
        <f>HYPERLINK("http://www.dcnr.state.pa.us/index.aspx","http://www.dcnr.state.pa.us/index.aspx")</f>
        <v>http://www.dcnr.state.pa.us/index.aspx</v>
      </c>
      <c r="D87" s="13" t="s">
        <v>20</v>
      </c>
      <c r="E87" s="13" t="s">
        <v>380</v>
      </c>
      <c r="F87" s="13" t="s">
        <v>381</v>
      </c>
      <c r="G87" s="13"/>
      <c r="H87" s="13" t="s">
        <v>382</v>
      </c>
      <c r="I87" s="17"/>
      <c r="J87" s="1"/>
    </row>
    <row r="88" spans="1:10" ht="30" customHeight="1" x14ac:dyDescent="0.25">
      <c r="A88" s="26" t="s">
        <v>383</v>
      </c>
      <c r="B88" s="13" t="s">
        <v>371</v>
      </c>
      <c r="C88" s="29" t="str">
        <f>HYPERLINK("http://www.depweb.state.pa.us/portal/server.pt/community/dep_home/5968","http://www.depweb.state.pa.us/portal/server.pt/community/dep_home/5968")</f>
        <v>http://www.depweb.state.pa.us/portal/server.pt/community/dep_home/5968</v>
      </c>
      <c r="D88" s="13" t="s">
        <v>20</v>
      </c>
      <c r="E88" s="13" t="s">
        <v>384</v>
      </c>
      <c r="F88" s="13" t="s">
        <v>385</v>
      </c>
      <c r="G88" s="13"/>
      <c r="H88" s="13" t="s">
        <v>386</v>
      </c>
      <c r="I88" s="17"/>
      <c r="J88" s="1"/>
    </row>
    <row r="89" spans="1:10" ht="30" customHeight="1" x14ac:dyDescent="0.25">
      <c r="A89" s="26" t="s">
        <v>387</v>
      </c>
      <c r="B89" s="13" t="s">
        <v>371</v>
      </c>
      <c r="C89" s="29" t="str">
        <f>HYPERLINK("http://www.portal.state.pa.us/portal/server.pt?open=512&amp;objID=7237&amp;mode=2","http://www.portal.state.pa.us/portal/server.pt?open=512&amp;objID=7237&amp;mode=2")</f>
        <v>http://www.portal.state.pa.us/portal/server.pt?open=512&amp;objID=7237&amp;mode=2</v>
      </c>
      <c r="D89" s="13" t="s">
        <v>20</v>
      </c>
      <c r="E89" s="13" t="s">
        <v>388</v>
      </c>
      <c r="F89" s="13" t="s">
        <v>389</v>
      </c>
      <c r="G89" s="13"/>
      <c r="H89" s="13" t="s">
        <v>390</v>
      </c>
      <c r="I89" s="17"/>
      <c r="J89" s="1"/>
    </row>
    <row r="90" spans="1:10" ht="60" customHeight="1" x14ac:dyDescent="0.25">
      <c r="A90" s="26" t="s">
        <v>391</v>
      </c>
      <c r="B90" s="13" t="s">
        <v>371</v>
      </c>
      <c r="C90" s="29" t="str">
        <f>HYPERLINK("http://www.portal.health.state.pa.us/portal/server.pt/community/department_of_health_home/17457","http://www.portal.health.state.pa.us/portal/server.pt/community/department_of_health_home/17457")</f>
        <v>http://www.portal.health.state.pa.us/portal/server.pt/community/department_of_health_home/17457</v>
      </c>
      <c r="D90" s="13" t="s">
        <v>20</v>
      </c>
      <c r="E90" s="13" t="s">
        <v>392</v>
      </c>
      <c r="F90" s="13" t="s">
        <v>393</v>
      </c>
      <c r="G90" s="13"/>
      <c r="H90" s="13" t="s">
        <v>394</v>
      </c>
      <c r="I90" s="17"/>
      <c r="J90" s="1"/>
    </row>
    <row r="91" spans="1:10" ht="36" x14ac:dyDescent="0.25">
      <c r="A91" s="26" t="s">
        <v>395</v>
      </c>
      <c r="B91" s="13" t="s">
        <v>371</v>
      </c>
      <c r="C91" s="29" t="str">
        <f>HYPERLINK("http://www.dos.state.pa.us/portal/server.pt/community/department_of_state/12405","http://www.dos.state.pa.us/portal/server.pt/community/department_of_state/12405")</f>
        <v>http://www.dos.state.pa.us/portal/server.pt/community/department_of_state/12405</v>
      </c>
      <c r="D91" s="13" t="s">
        <v>20</v>
      </c>
      <c r="E91" s="13" t="s">
        <v>396</v>
      </c>
      <c r="F91" s="13"/>
      <c r="G91" s="13"/>
      <c r="H91" s="13" t="s">
        <v>397</v>
      </c>
      <c r="I91" s="17"/>
      <c r="J91" s="1"/>
    </row>
    <row r="92" spans="1:10" ht="30" customHeight="1" x14ac:dyDescent="0.25">
      <c r="A92" s="26" t="s">
        <v>398</v>
      </c>
      <c r="B92" s="13" t="s">
        <v>399</v>
      </c>
      <c r="C92" s="29" t="str">
        <f>HYPERLINK("http://www.governor.state.pa.us/portal/server.pt/community/governor_pa_gov/20650","http://www.governor.state.pa.us/portal/server.pt/community/governor_pa_gov/20650")</f>
        <v>http://www.governor.state.pa.us/portal/server.pt/community/governor_pa_gov/20650</v>
      </c>
      <c r="D92" s="13" t="s">
        <v>20</v>
      </c>
      <c r="E92" s="13" t="s">
        <v>400</v>
      </c>
      <c r="F92" s="13" t="s">
        <v>401</v>
      </c>
      <c r="G92" s="13"/>
      <c r="H92" s="13" t="s">
        <v>402</v>
      </c>
      <c r="I92" s="17"/>
      <c r="J92" s="1"/>
    </row>
    <row r="93" spans="1:10" ht="30" customHeight="1" x14ac:dyDescent="0.25">
      <c r="A93" s="26" t="s">
        <v>403</v>
      </c>
      <c r="B93" s="13" t="s">
        <v>371</v>
      </c>
      <c r="C93" s="29" t="str">
        <f>HYPERLINK("http://www.portal.state.pa.us/portal/server.pt?open=512&amp;mode=2&amp;objID=1426","http://www.portal.state.pa.us/portal/server.pt?open=512&amp;mode=2&amp;objID=1426")</f>
        <v>http://www.portal.state.pa.us/portal/server.pt?open=512&amp;mode=2&amp;objID=1426</v>
      </c>
      <c r="D93" s="13" t="s">
        <v>20</v>
      </c>
      <c r="E93" s="13" t="s">
        <v>404</v>
      </c>
      <c r="F93" s="13" t="s">
        <v>405</v>
      </c>
      <c r="G93" s="13"/>
      <c r="H93" s="13" t="s">
        <v>406</v>
      </c>
      <c r="I93" s="17"/>
      <c r="J93" s="1"/>
    </row>
    <row r="94" spans="1:10" ht="45" customHeight="1" x14ac:dyDescent="0.25">
      <c r="A94" s="26" t="s">
        <v>407</v>
      </c>
      <c r="B94" s="13" t="s">
        <v>371</v>
      </c>
      <c r="C94" s="29" t="str">
        <f>HYPERLINK("http://jsg.legis.state.pa.us/","http://jsg.legis.state.pa.us/")</f>
        <v>http://jsg.legis.state.pa.us/</v>
      </c>
      <c r="D94" s="13" t="s">
        <v>20</v>
      </c>
      <c r="E94" s="13" t="s">
        <v>408</v>
      </c>
      <c r="F94" s="13" t="s">
        <v>409</v>
      </c>
      <c r="G94" s="13"/>
      <c r="H94" s="13" t="s">
        <v>410</v>
      </c>
      <c r="I94" s="17"/>
      <c r="J94" s="1"/>
    </row>
    <row r="95" spans="1:10" ht="45.75" customHeight="1" x14ac:dyDescent="0.25">
      <c r="A95" s="26" t="s">
        <v>411</v>
      </c>
      <c r="B95" s="13" t="s">
        <v>412</v>
      </c>
      <c r="C95" s="29" t="str">
        <f>HYPERLINK("http://www.attorneygeneral.gov/","http://www.attorneygeneral.gov/")</f>
        <v>http://www.attorneygeneral.gov/</v>
      </c>
      <c r="D95" s="13" t="s">
        <v>20</v>
      </c>
      <c r="E95" s="13" t="s">
        <v>413</v>
      </c>
      <c r="F95" s="13" t="s">
        <v>414</v>
      </c>
      <c r="G95" s="13"/>
      <c r="H95" s="13" t="s">
        <v>415</v>
      </c>
      <c r="I95" s="17"/>
      <c r="J95" s="1"/>
    </row>
    <row r="96" spans="1:10" ht="60" customHeight="1" x14ac:dyDescent="0.25">
      <c r="A96" s="26" t="s">
        <v>416</v>
      </c>
      <c r="B96" s="13" t="s">
        <v>371</v>
      </c>
      <c r="C96" s="29" t="str">
        <f>HYPERLINK("http://www.pasenate.com/","http://www.pasenate.com/")</f>
        <v>http://www.pasenate.com/</v>
      </c>
      <c r="D96" s="13" t="s">
        <v>20</v>
      </c>
      <c r="E96" s="13" t="s">
        <v>417</v>
      </c>
      <c r="F96" s="13"/>
      <c r="G96" s="13"/>
      <c r="H96" s="13" t="s">
        <v>418</v>
      </c>
      <c r="I96" s="17" t="s">
        <v>355</v>
      </c>
      <c r="J96" s="1"/>
    </row>
    <row r="97" spans="1:10" ht="54.75" customHeight="1" x14ac:dyDescent="0.25">
      <c r="A97" s="26" t="s">
        <v>419</v>
      </c>
      <c r="B97" s="13" t="s">
        <v>222</v>
      </c>
      <c r="C97" s="29" t="str">
        <f>HYPERLINK("http://www.senatorcosta.com/","http://www.senatorcosta.com/")</f>
        <v>http://www.senatorcosta.com/</v>
      </c>
      <c r="D97" s="13" t="s">
        <v>20</v>
      </c>
      <c r="E97" s="13" t="s">
        <v>417</v>
      </c>
      <c r="F97" s="13" t="s">
        <v>420</v>
      </c>
      <c r="G97" s="13"/>
      <c r="H97" s="13" t="s">
        <v>421</v>
      </c>
      <c r="I97" s="17"/>
      <c r="J97" s="1"/>
    </row>
    <row r="98" spans="1:10" ht="45" customHeight="1" x14ac:dyDescent="0.25">
      <c r="A98" s="26" t="s">
        <v>422</v>
      </c>
      <c r="B98" s="13" t="s">
        <v>371</v>
      </c>
      <c r="C98" s="29" t="str">
        <f>HYPERLINK("http://www.apscuf.com/","http://www.apscuf.com/")</f>
        <v>http://www.apscuf.com/</v>
      </c>
      <c r="D98" s="13" t="s">
        <v>20</v>
      </c>
      <c r="E98" s="13" t="s">
        <v>423</v>
      </c>
      <c r="F98" s="13" t="s">
        <v>424</v>
      </c>
      <c r="G98" s="31" t="str">
        <f>HYPERLINK("mailto:kkodish@apscuf.org","kkodish@apscuf.org")</f>
        <v>kkodish@apscuf.org</v>
      </c>
      <c r="H98" s="13" t="s">
        <v>425</v>
      </c>
      <c r="I98" s="17" t="s">
        <v>355</v>
      </c>
      <c r="J98" s="1"/>
    </row>
    <row r="99" spans="1:10" ht="30" customHeight="1" x14ac:dyDescent="0.25">
      <c r="A99" s="26" t="s">
        <v>426</v>
      </c>
      <c r="B99" s="13" t="s">
        <v>427</v>
      </c>
      <c r="C99" s="29" t="str">
        <f>HYPERLINK("http://www.rural.palegislature.us/","http://www.rural.palegislature.us/")</f>
        <v>http://www.rural.palegislature.us/</v>
      </c>
      <c r="D99" s="13" t="s">
        <v>20</v>
      </c>
      <c r="E99" s="13" t="s">
        <v>428</v>
      </c>
      <c r="F99" s="13" t="s">
        <v>429</v>
      </c>
      <c r="G99" s="13"/>
      <c r="H99" s="13" t="s">
        <v>430</v>
      </c>
      <c r="I99" s="17"/>
      <c r="J99" s="1"/>
    </row>
    <row r="100" spans="1:10" s="14" customFormat="1" ht="30" customHeight="1" x14ac:dyDescent="0.2">
      <c r="A100" s="41" t="s">
        <v>431</v>
      </c>
      <c r="B100" s="41"/>
      <c r="C100" s="41"/>
      <c r="D100" s="41"/>
      <c r="E100" s="41"/>
      <c r="F100" s="41"/>
      <c r="G100" s="41"/>
      <c r="H100" s="41"/>
      <c r="I100" s="41"/>
      <c r="J100" s="1"/>
    </row>
    <row r="101" spans="1:10" ht="30" customHeight="1" x14ac:dyDescent="0.25">
      <c r="A101" s="26" t="s">
        <v>432</v>
      </c>
      <c r="B101" s="13" t="s">
        <v>433</v>
      </c>
      <c r="C101" s="29" t="str">
        <f>HYPERLINK("http://chescodems.org/","http://chescodems.org/")</f>
        <v>http://chescodems.org/</v>
      </c>
      <c r="D101" s="13" t="s">
        <v>25</v>
      </c>
      <c r="E101" s="13" t="s">
        <v>434</v>
      </c>
      <c r="F101" s="13" t="s">
        <v>435</v>
      </c>
      <c r="G101" s="11" t="str">
        <f>HYPERLINK("mailto:afb41063@gmail.com","afb41063@gmail.com")</f>
        <v>afb41063@gmail.com</v>
      </c>
      <c r="H101" s="13" t="s">
        <v>436</v>
      </c>
      <c r="I101" s="17" t="s">
        <v>29</v>
      </c>
      <c r="J101" s="1"/>
    </row>
    <row r="102" spans="1:10" ht="30" customHeight="1" x14ac:dyDescent="0.25">
      <c r="A102" s="35" t="s">
        <v>437</v>
      </c>
      <c r="B102" s="35" t="s">
        <v>12</v>
      </c>
      <c r="C102" s="34"/>
      <c r="D102" s="35"/>
      <c r="E102" s="35" t="s">
        <v>438</v>
      </c>
      <c r="F102" s="35" t="s">
        <v>439</v>
      </c>
      <c r="G102" s="5" t="s">
        <v>440</v>
      </c>
      <c r="H102" s="35"/>
      <c r="I102" s="35"/>
      <c r="J102" s="1"/>
    </row>
    <row r="103" spans="1:10" ht="30" customHeight="1" x14ac:dyDescent="0.25">
      <c r="A103" s="35" t="s">
        <v>441</v>
      </c>
      <c r="B103" s="35" t="s">
        <v>442</v>
      </c>
      <c r="C103" s="16" t="s">
        <v>443</v>
      </c>
      <c r="D103" s="16"/>
      <c r="E103" s="35" t="s">
        <v>444</v>
      </c>
      <c r="F103" s="35"/>
      <c r="G103" s="35"/>
      <c r="H103" s="35" t="s">
        <v>445</v>
      </c>
      <c r="I103" s="35" t="s">
        <v>446</v>
      </c>
      <c r="J103" s="15"/>
    </row>
    <row r="104" spans="1:10" s="14" customFormat="1" ht="30" customHeight="1" x14ac:dyDescent="0.2">
      <c r="A104" s="41" t="s">
        <v>447</v>
      </c>
      <c r="B104" s="41"/>
      <c r="C104" s="41"/>
      <c r="D104" s="41"/>
      <c r="E104" s="41"/>
      <c r="F104" s="41"/>
      <c r="G104" s="41"/>
      <c r="H104" s="41"/>
      <c r="I104" s="41"/>
      <c r="J104" s="1"/>
    </row>
    <row r="105" spans="1:10" ht="28.5" customHeight="1" x14ac:dyDescent="0.2">
      <c r="A105" s="26" t="s">
        <v>448</v>
      </c>
      <c r="B105" s="13" t="s">
        <v>449</v>
      </c>
      <c r="C105" s="17"/>
      <c r="D105" s="13"/>
      <c r="E105" s="13"/>
      <c r="F105" s="13"/>
      <c r="G105" s="13"/>
      <c r="H105" s="13"/>
      <c r="I105" s="17"/>
      <c r="J105" s="1"/>
    </row>
    <row r="106" spans="1:10" ht="42" customHeight="1" x14ac:dyDescent="0.25">
      <c r="A106" s="26" t="s">
        <v>450</v>
      </c>
      <c r="B106" s="13" t="s">
        <v>449</v>
      </c>
      <c r="C106" s="22" t="str">
        <f>HYPERLINK("http://www.bazilmcnulty.com/directory.html","http://www.bazilmcnulty.com/directory.html")</f>
        <v>http://www.bazilmcnulty.com/directory.html</v>
      </c>
      <c r="D106" s="13" t="s">
        <v>231</v>
      </c>
      <c r="E106" s="13" t="s">
        <v>451</v>
      </c>
      <c r="F106" s="13" t="s">
        <v>452</v>
      </c>
      <c r="G106" s="11" t="str">
        <f>HYPERLINK("mailto:Jwalko@montcopa.org","Jwalko@montcopa.org")</f>
        <v>Jwalko@montcopa.org</v>
      </c>
      <c r="H106" s="13" t="s">
        <v>453</v>
      </c>
      <c r="I106" s="17" t="s">
        <v>264</v>
      </c>
      <c r="J106" s="1"/>
    </row>
    <row r="107" spans="1:10" ht="30" customHeight="1" x14ac:dyDescent="0.25">
      <c r="A107" s="26" t="s">
        <v>454</v>
      </c>
      <c r="B107" s="13" t="s">
        <v>455</v>
      </c>
      <c r="C107" s="29" t="str">
        <f>HYPERLINK("http://www.bindercanno.com/","www.bindercanno.com")</f>
        <v>www.bindercanno.com</v>
      </c>
      <c r="D107" s="13" t="s">
        <v>25</v>
      </c>
      <c r="E107" s="13" t="s">
        <v>456</v>
      </c>
      <c r="F107" s="13" t="s">
        <v>457</v>
      </c>
      <c r="G107" s="31" t="s">
        <v>458</v>
      </c>
      <c r="H107" s="13" t="s">
        <v>459</v>
      </c>
      <c r="I107" s="17"/>
      <c r="J107" s="1"/>
    </row>
    <row r="108" spans="1:10" ht="30" customHeight="1" x14ac:dyDescent="0.2">
      <c r="A108" s="26" t="s">
        <v>460</v>
      </c>
      <c r="B108" s="13" t="s">
        <v>449</v>
      </c>
      <c r="C108" s="17"/>
      <c r="D108" s="13" t="s">
        <v>25</v>
      </c>
      <c r="E108" s="13" t="s">
        <v>461</v>
      </c>
      <c r="F108" s="13" t="s">
        <v>462</v>
      </c>
      <c r="G108" s="11" t="str">
        <f>HYPERLINK("mailto:hampton@16wmcow.com","hampton@16wmcow.com")</f>
        <v>hampton@16wmcow.com</v>
      </c>
      <c r="H108" s="13" t="s">
        <v>463</v>
      </c>
      <c r="I108" s="17" t="s">
        <v>29</v>
      </c>
      <c r="J108" s="1"/>
    </row>
    <row r="109" spans="1:10" ht="30" customHeight="1" x14ac:dyDescent="0.25">
      <c r="A109" s="26" t="s">
        <v>464</v>
      </c>
      <c r="B109" s="13" t="s">
        <v>449</v>
      </c>
      <c r="C109" s="29" t="str">
        <f>HYPERLINK("http://www.douglasrstevens.com/","http://www.douglasrstevens.com/")</f>
        <v>http://www.douglasrstevens.com/</v>
      </c>
      <c r="D109" s="13" t="s">
        <v>465</v>
      </c>
      <c r="E109" s="13" t="s">
        <v>466</v>
      </c>
      <c r="F109" s="13" t="s">
        <v>467</v>
      </c>
      <c r="G109" s="11" t="str">
        <f>HYPERLINK("mailto:taxgirl@erblaw.com","taxgirl@erblaw.com")</f>
        <v>taxgirl@erblaw.com</v>
      </c>
      <c r="H109" s="13" t="s">
        <v>468</v>
      </c>
      <c r="I109" s="17" t="s">
        <v>29</v>
      </c>
      <c r="J109" s="1"/>
    </row>
    <row r="110" spans="1:10" ht="30" customHeight="1" x14ac:dyDescent="0.25">
      <c r="A110" s="26" t="s">
        <v>469</v>
      </c>
      <c r="B110" s="13" t="s">
        <v>449</v>
      </c>
      <c r="C110" s="29" t="str">
        <f>HYPERLINK("http://www.brownthelawfirm.com/","http://www.brownthelawfirm.com/")</f>
        <v>http://www.brownthelawfirm.com/</v>
      </c>
      <c r="D110" s="13" t="s">
        <v>25</v>
      </c>
      <c r="E110" s="13" t="s">
        <v>470</v>
      </c>
      <c r="F110" s="13" t="s">
        <v>471</v>
      </c>
      <c r="G110" s="13"/>
      <c r="H110" s="13" t="s">
        <v>463</v>
      </c>
      <c r="I110" s="17" t="s">
        <v>29</v>
      </c>
      <c r="J110" s="1"/>
    </row>
    <row r="111" spans="1:10" ht="30" customHeight="1" x14ac:dyDescent="0.2">
      <c r="A111" s="26" t="s">
        <v>472</v>
      </c>
      <c r="B111" s="13" t="s">
        <v>449</v>
      </c>
      <c r="C111" s="2" t="str">
        <f>HYPERLINK("mailto:jlevytatum@bindercanno.com","jlevytatum@bindercanno.com")</f>
        <v>jlevytatum@bindercanno.com</v>
      </c>
      <c r="D111" s="13" t="s">
        <v>25</v>
      </c>
      <c r="E111" s="13" t="s">
        <v>473</v>
      </c>
      <c r="F111" s="13" t="s">
        <v>474</v>
      </c>
      <c r="G111" s="11" t="str">
        <f>HYPERLINK("mailto:Jlathia@gmail.com","Jlathia@gmail.com")</f>
        <v>Jlathia@gmail.com</v>
      </c>
      <c r="H111" s="13" t="s">
        <v>475</v>
      </c>
      <c r="I111" s="17" t="s">
        <v>29</v>
      </c>
      <c r="J111" s="1"/>
    </row>
    <row r="112" spans="1:10" ht="30" customHeight="1" x14ac:dyDescent="0.25">
      <c r="A112" s="26" t="s">
        <v>476</v>
      </c>
      <c r="B112" s="13" t="s">
        <v>449</v>
      </c>
      <c r="C112" s="29" t="str">
        <f>HYPERLINK("http://www.craynocklaw.com/","www.craynocklaw.com")</f>
        <v>www.craynocklaw.com</v>
      </c>
      <c r="D112" s="13" t="s">
        <v>25</v>
      </c>
      <c r="E112" s="13" t="s">
        <v>477</v>
      </c>
      <c r="F112" s="13" t="s">
        <v>478</v>
      </c>
      <c r="G112" s="11" t="str">
        <f>HYPERLINK("mailto:jcraynock@aol.com","jcraynock@aol.com")</f>
        <v>jcraynock@aol.com</v>
      </c>
      <c r="H112" s="13" t="s">
        <v>479</v>
      </c>
      <c r="I112" s="17" t="s">
        <v>29</v>
      </c>
      <c r="J112" s="1"/>
    </row>
    <row r="113" spans="1:10" ht="120" customHeight="1" x14ac:dyDescent="0.25">
      <c r="A113" s="35" t="s">
        <v>480</v>
      </c>
      <c r="B113" s="3" t="s">
        <v>449</v>
      </c>
      <c r="C113" s="22"/>
      <c r="D113" s="3"/>
      <c r="E113" s="3" t="s">
        <v>481</v>
      </c>
      <c r="F113" s="4" t="s">
        <v>482</v>
      </c>
      <c r="G113" s="31" t="str">
        <f>HYPERLINK("mailto:jgagliardi@swartzcampbel.com","jgagliardi@swartzcampbel.com")</f>
        <v>jgagliardi@swartzcampbel.com</v>
      </c>
      <c r="H113" s="13" t="s">
        <v>483</v>
      </c>
      <c r="I113" s="17" t="s">
        <v>29</v>
      </c>
      <c r="J113" s="1"/>
    </row>
    <row r="114" spans="1:10" ht="37.5" customHeight="1" x14ac:dyDescent="0.25">
      <c r="A114" s="35" t="s">
        <v>484</v>
      </c>
      <c r="B114" s="3" t="s">
        <v>449</v>
      </c>
      <c r="C114" s="22"/>
      <c r="D114" s="3" t="s">
        <v>25</v>
      </c>
      <c r="E114" s="3" t="s">
        <v>485</v>
      </c>
      <c r="F114" s="4" t="s">
        <v>486</v>
      </c>
      <c r="G114" s="11" t="str">
        <f>HYPERLINK("mailto:gnalencz@bindercanno.com","gnalencz@bindercanno.com")</f>
        <v>gnalencz@bindercanno.com</v>
      </c>
      <c r="H114" s="13" t="s">
        <v>487</v>
      </c>
      <c r="I114" s="17" t="s">
        <v>29</v>
      </c>
      <c r="J114" s="1"/>
    </row>
    <row r="115" spans="1:10" ht="30" customHeight="1" x14ac:dyDescent="0.2">
      <c r="A115" s="26" t="s">
        <v>488</v>
      </c>
      <c r="B115" s="13" t="s">
        <v>449</v>
      </c>
      <c r="C115" s="11" t="str">
        <f>HYPERLINK("http://www.da.montcopa.org/","www.da.montcopa.org")</f>
        <v>www.da.montcopa.org</v>
      </c>
      <c r="D115" s="13" t="s">
        <v>489</v>
      </c>
      <c r="E115" s="13" t="s">
        <v>490</v>
      </c>
      <c r="F115" s="13" t="s">
        <v>491</v>
      </c>
      <c r="G115" s="31" t="str">
        <f>HYPERLINK("mailto:lmegali@saffwein.com","lmegali@saffwein.com")</f>
        <v>lmegali@saffwein.com</v>
      </c>
      <c r="H115" s="13" t="s">
        <v>492</v>
      </c>
      <c r="I115" s="17" t="s">
        <v>493</v>
      </c>
      <c r="J115" s="1"/>
    </row>
    <row r="116" spans="1:10" ht="30" customHeight="1" x14ac:dyDescent="0.2">
      <c r="A116" s="26" t="s">
        <v>494</v>
      </c>
      <c r="B116" s="13" t="s">
        <v>449</v>
      </c>
      <c r="C116" s="17"/>
      <c r="D116" s="13" t="s">
        <v>495</v>
      </c>
      <c r="E116" s="13" t="s">
        <v>496</v>
      </c>
      <c r="F116" s="13" t="s">
        <v>497</v>
      </c>
      <c r="G116" s="31" t="str">
        <f>HYPERLINK("mailto:jlevytatum@bindercanno.com","jlevytatum@bindercanno.com")</f>
        <v>jlevytatum@bindercanno.com</v>
      </c>
      <c r="H116" s="13" t="s">
        <v>498</v>
      </c>
      <c r="I116" s="17" t="s">
        <v>29</v>
      </c>
      <c r="J116" s="1"/>
    </row>
    <row r="117" spans="1:10" ht="30" customHeight="1" x14ac:dyDescent="0.25">
      <c r="A117" s="26" t="s">
        <v>499</v>
      </c>
      <c r="B117" s="13" t="s">
        <v>500</v>
      </c>
      <c r="C117" s="29" t="str">
        <f>HYPERLINK("http://www.swartzcampbell.com/PublicPages/Home.aspx","http://www.swartzcampbell.com/PublicPages/Home.aspx")</f>
        <v>http://www.swartzcampbell.com/PublicPages/Home.aspx</v>
      </c>
      <c r="D117" s="13" t="s">
        <v>25</v>
      </c>
      <c r="E117" s="13" t="s">
        <v>501</v>
      </c>
      <c r="F117" s="13" t="s">
        <v>502</v>
      </c>
      <c r="G117" s="31" t="str">
        <f>HYPERLINK("mailto:sbazil@bazilmcnulty.com","sbazil@bazilmcnulty.com")</f>
        <v>sbazil@bazilmcnulty.com</v>
      </c>
      <c r="H117" s="13" t="s">
        <v>503</v>
      </c>
      <c r="I117" s="17" t="s">
        <v>29</v>
      </c>
      <c r="J117" s="1"/>
    </row>
    <row r="118" spans="1:10" ht="30" customHeight="1" x14ac:dyDescent="0.2">
      <c r="A118" s="26" t="s">
        <v>504</v>
      </c>
      <c r="B118" s="13" t="s">
        <v>449</v>
      </c>
      <c r="C118" s="30" t="str">
        <f>HYPERLINK("http://www.erblaw.com/","www.erblaw.com")</f>
        <v>www.erblaw.com</v>
      </c>
      <c r="D118" s="13" t="s">
        <v>505</v>
      </c>
      <c r="E118" s="13" t="s">
        <v>506</v>
      </c>
      <c r="F118" s="3" t="s">
        <v>507</v>
      </c>
      <c r="G118" s="23" t="s">
        <v>508</v>
      </c>
      <c r="H118" s="3" t="s">
        <v>509</v>
      </c>
      <c r="I118" s="28" t="s">
        <v>56</v>
      </c>
      <c r="J118" s="1"/>
    </row>
    <row r="119" spans="1:10" ht="30" customHeight="1" x14ac:dyDescent="0.25">
      <c r="A119" s="26" t="s">
        <v>510</v>
      </c>
      <c r="B119" s="13" t="s">
        <v>449</v>
      </c>
      <c r="C119" s="29" t="str">
        <f>HYPERLINK("http://www.lathia-law.com/","www.Lathia-Law.com")</f>
        <v>www.Lathia-Law.com</v>
      </c>
      <c r="D119" s="13" t="s">
        <v>25</v>
      </c>
      <c r="E119" s="13" t="s">
        <v>511</v>
      </c>
      <c r="F119" s="3" t="s">
        <v>512</v>
      </c>
      <c r="G119" s="23" t="s">
        <v>513</v>
      </c>
      <c r="H119" s="3" t="s">
        <v>514</v>
      </c>
      <c r="I119" s="28" t="s">
        <v>25</v>
      </c>
      <c r="J119" s="1"/>
    </row>
    <row r="120" spans="1:10" s="14" customFormat="1" ht="30.75" customHeight="1" x14ac:dyDescent="0.2">
      <c r="A120" s="41" t="s">
        <v>515</v>
      </c>
      <c r="B120" s="42"/>
      <c r="C120" s="42"/>
      <c r="D120" s="42"/>
      <c r="E120" s="42"/>
      <c r="F120" s="42"/>
      <c r="G120" s="42"/>
      <c r="H120" s="42"/>
      <c r="I120" s="42"/>
      <c r="J120" s="1"/>
    </row>
    <row r="121" spans="1:10" ht="75" customHeight="1" x14ac:dyDescent="0.2">
      <c r="A121" s="13" t="s">
        <v>516</v>
      </c>
      <c r="B121" s="13" t="s">
        <v>517</v>
      </c>
      <c r="C121" s="20" t="s">
        <v>518</v>
      </c>
      <c r="D121" s="13"/>
      <c r="E121" s="13"/>
      <c r="F121" s="28"/>
      <c r="G121" s="20"/>
      <c r="H121" s="21"/>
      <c r="I121" s="17"/>
      <c r="J121" s="1"/>
    </row>
    <row r="122" spans="1:10" ht="48.75" customHeight="1" x14ac:dyDescent="0.2">
      <c r="A122" s="26" t="s">
        <v>519</v>
      </c>
      <c r="B122" s="13" t="s">
        <v>520</v>
      </c>
      <c r="C122" s="6" t="str">
        <f>HYPERLINK("http://hispanomaya.weebly.com/index.html","http://hispanomaya.weebly.com/index.html")</f>
        <v>http://hispanomaya.weebly.com/index.html</v>
      </c>
      <c r="D122" s="13" t="s">
        <v>521</v>
      </c>
      <c r="E122" s="13" t="s">
        <v>522</v>
      </c>
      <c r="F122" s="13" t="s">
        <v>523</v>
      </c>
      <c r="G122" s="31" t="str">
        <f>HYPERLINK("mailto:chavin.kelly@gmail.com","chavin.kelly@gmail.com")</f>
        <v>chavin.kelly@gmail.com</v>
      </c>
      <c r="H122" s="13" t="s">
        <v>524</v>
      </c>
      <c r="I122" s="17" t="s">
        <v>525</v>
      </c>
      <c r="J122" s="1"/>
    </row>
    <row r="123" spans="1:10" ht="48.75" customHeight="1" x14ac:dyDescent="0.2">
      <c r="A123" s="13" t="s">
        <v>526</v>
      </c>
      <c r="B123" s="13" t="s">
        <v>527</v>
      </c>
      <c r="C123" s="20" t="str">
        <f>HYPERLINK("http://www.acppir.in/","http://www.acppir.in/")</f>
        <v>http://www.acppir.in/</v>
      </c>
      <c r="D123" s="13" t="s">
        <v>528</v>
      </c>
      <c r="E123" s="13"/>
      <c r="F123" s="28"/>
      <c r="G123" s="20" t="s">
        <v>529</v>
      </c>
      <c r="H123" s="21"/>
      <c r="I123" s="17"/>
      <c r="J123" s="1"/>
    </row>
    <row r="124" spans="1:10" ht="48.75" customHeight="1" x14ac:dyDescent="0.2">
      <c r="A124" s="13" t="s">
        <v>530</v>
      </c>
      <c r="B124" s="13" t="s">
        <v>531</v>
      </c>
      <c r="C124" s="20" t="str">
        <f>HYPERLINK("http://www.crossculturalsolutions.org/","http://www.crossculturalsolutions.org/")</f>
        <v>http://www.crossculturalsolutions.org/</v>
      </c>
      <c r="D124" s="13"/>
      <c r="E124" s="13"/>
      <c r="F124" s="28"/>
      <c r="G124" s="20"/>
      <c r="H124" s="21"/>
      <c r="I124" s="17"/>
      <c r="J124" s="1"/>
    </row>
    <row r="125" spans="1:10" ht="48.75" customHeight="1" x14ac:dyDescent="0.25">
      <c r="A125" s="35" t="s">
        <v>532</v>
      </c>
      <c r="B125" s="35" t="s">
        <v>533</v>
      </c>
      <c r="C125" s="7" t="s">
        <v>534</v>
      </c>
      <c r="D125" s="35" t="s">
        <v>535</v>
      </c>
      <c r="E125" s="35"/>
      <c r="F125" s="35"/>
      <c r="G125" s="5"/>
      <c r="H125" s="19"/>
      <c r="I125" s="35"/>
      <c r="J125" s="1"/>
    </row>
    <row r="126" spans="1:10" ht="48.75" customHeight="1" x14ac:dyDescent="0.2">
      <c r="A126" s="13" t="s">
        <v>536</v>
      </c>
      <c r="B126" s="13" t="s">
        <v>537</v>
      </c>
      <c r="C126" s="20" t="str">
        <f>HYPERLINK("http://www.aboutdci.com/","http://www.aboutdci.com/")</f>
        <v>http://www.aboutdci.com/</v>
      </c>
      <c r="D126" s="13" t="s">
        <v>76</v>
      </c>
      <c r="E126" s="13"/>
      <c r="F126" s="28"/>
      <c r="G126" s="20"/>
      <c r="H126" s="21"/>
      <c r="I126" s="17"/>
      <c r="J126" s="1"/>
    </row>
    <row r="127" spans="1:10" ht="48.75" customHeight="1" x14ac:dyDescent="0.2">
      <c r="A127" s="13" t="s">
        <v>538</v>
      </c>
      <c r="B127" s="13" t="s">
        <v>539</v>
      </c>
      <c r="C127" s="20" t="str">
        <f>HYPERLINK("http://www.filitaliainternational.com/","http://www.filitaliainternational.com")</f>
        <v>http://www.filitaliainternational.com</v>
      </c>
      <c r="D127" s="13" t="s">
        <v>14</v>
      </c>
      <c r="E127" s="13"/>
      <c r="F127" s="28" t="s">
        <v>540</v>
      </c>
      <c r="G127" s="20" t="str">
        <f>HYPERLINK("mailto:info@filitaliainternational.com","info@filitaliainternational.com")</f>
        <v>info@filitaliainternational.com</v>
      </c>
      <c r="H127" s="13" t="s">
        <v>541</v>
      </c>
      <c r="I127" s="17"/>
      <c r="J127" s="1"/>
    </row>
    <row r="128" spans="1:10" ht="48.75" customHeight="1" x14ac:dyDescent="0.25">
      <c r="A128" s="13" t="s">
        <v>50</v>
      </c>
      <c r="B128" s="13" t="s">
        <v>427</v>
      </c>
      <c r="C128" s="6" t="str">
        <f>HYPERLINK("http://www.fpri.org/","http://www.fpri.org/")</f>
        <v>http://www.fpri.org/</v>
      </c>
      <c r="D128" s="13" t="s">
        <v>14</v>
      </c>
      <c r="E128" s="13" t="s">
        <v>52</v>
      </c>
      <c r="F128" s="13" t="s">
        <v>53</v>
      </c>
      <c r="G128" s="31" t="str">
        <f>HYPERLINK("mailto:jm@FPRI.org","jm@FPRI.org")</f>
        <v>jm@FPRI.org</v>
      </c>
      <c r="H128" s="12" t="s">
        <v>542</v>
      </c>
      <c r="I128" s="13" t="s">
        <v>49</v>
      </c>
      <c r="J128" s="1"/>
    </row>
    <row r="129" spans="1:10" ht="48.75" customHeight="1" x14ac:dyDescent="0.2">
      <c r="A129" s="13" t="s">
        <v>543</v>
      </c>
      <c r="B129" s="13" t="s">
        <v>12</v>
      </c>
      <c r="C129" s="20" t="str">
        <f>HYPERLINK("http://faccphila.org/","http://faccphila.org/")</f>
        <v>http://faccphila.org/</v>
      </c>
      <c r="D129" s="13" t="s">
        <v>14</v>
      </c>
      <c r="E129" s="13"/>
      <c r="F129" s="28" t="s">
        <v>544</v>
      </c>
      <c r="G129" s="20" t="str">
        <f>HYPERLINK("mailto:info@faccphila.org","info@faccphila.org")</f>
        <v>info@faccphila.org</v>
      </c>
      <c r="H129" s="21" t="s">
        <v>545</v>
      </c>
      <c r="I129" s="17"/>
      <c r="J129" s="1"/>
    </row>
    <row r="130" spans="1:10" ht="48.75" customHeight="1" x14ac:dyDescent="0.2">
      <c r="A130" s="26" t="s">
        <v>546</v>
      </c>
      <c r="B130" s="13" t="s">
        <v>547</v>
      </c>
      <c r="C130" s="6" t="str">
        <f>HYPERLINK("http://garcesfoundation.org/","http://garcesfoundation.org")</f>
        <v>http://garcesfoundation.org</v>
      </c>
      <c r="D130" s="13" t="s">
        <v>14</v>
      </c>
      <c r="E130" s="13"/>
      <c r="F130" s="28" t="s">
        <v>548</v>
      </c>
      <c r="G130" s="31" t="str">
        <f>HYPERLINK("mailto:michael@garcesfoundation.org","michael@garcesfoundation.org")</f>
        <v>michael@garcesfoundation.org</v>
      </c>
      <c r="H130" s="13" t="s">
        <v>549</v>
      </c>
      <c r="I130" s="17"/>
      <c r="J130" s="1"/>
    </row>
    <row r="131" spans="1:10" ht="48.75" customHeight="1" x14ac:dyDescent="0.2">
      <c r="A131" s="13" t="s">
        <v>550</v>
      </c>
      <c r="B131" s="13" t="s">
        <v>531</v>
      </c>
      <c r="C131" s="20" t="str">
        <f>HYPERLINK("http://www.goabroad.com/","http://www.goabroad.com/")</f>
        <v>http://www.goabroad.com/</v>
      </c>
      <c r="D131" s="13"/>
      <c r="E131" s="13"/>
      <c r="F131" s="28"/>
      <c r="G131" s="20"/>
      <c r="H131" s="21"/>
      <c r="I131" s="17"/>
      <c r="J131" s="1"/>
    </row>
    <row r="132" spans="1:10" ht="48.75" customHeight="1" x14ac:dyDescent="0.2">
      <c r="A132" s="13" t="s">
        <v>551</v>
      </c>
      <c r="B132" s="13" t="s">
        <v>552</v>
      </c>
      <c r="C132" s="20" t="str">
        <f>HYPERLINK("http://www.goinglobal.com/","http://www.goinglobal.com/")</f>
        <v>http://www.goinglobal.com/</v>
      </c>
      <c r="D132" s="13"/>
      <c r="E132" s="13"/>
      <c r="F132" s="28"/>
      <c r="G132" s="20"/>
      <c r="H132" s="21"/>
      <c r="I132" s="17"/>
      <c r="J132" s="1"/>
    </row>
    <row r="133" spans="1:10" ht="48.75" customHeight="1" x14ac:dyDescent="0.25">
      <c r="A133" s="13" t="s">
        <v>553</v>
      </c>
      <c r="B133" s="13" t="s">
        <v>554</v>
      </c>
      <c r="C133" s="20" t="s">
        <v>555</v>
      </c>
      <c r="D133" s="13" t="s">
        <v>14</v>
      </c>
      <c r="E133" s="13"/>
      <c r="F133" s="28"/>
      <c r="G133" s="20" t="str">
        <f>HYPERLINK("mailto:pmoon@koreancenter.org","pmoon@koreancenter.org")</f>
        <v>pmoon@koreancenter.org</v>
      </c>
      <c r="H133" s="24" t="s">
        <v>556</v>
      </c>
      <c r="I133" s="17"/>
      <c r="J133" s="1"/>
    </row>
    <row r="134" spans="1:10" ht="48.75" customHeight="1" x14ac:dyDescent="0.2">
      <c r="A134" s="13" t="s">
        <v>557</v>
      </c>
      <c r="B134" s="13" t="s">
        <v>558</v>
      </c>
      <c r="C134" s="20" t="str">
        <f>HYPERLINK("http://www.nesri.org/contact","http://www.nesri.org/contact")</f>
        <v>http://www.nesri.org/contact</v>
      </c>
      <c r="D134" s="13" t="s">
        <v>14</v>
      </c>
      <c r="E134" s="13" t="s">
        <v>559</v>
      </c>
      <c r="F134" s="28"/>
      <c r="G134" s="20" t="str">
        <f>HYPERLINK("mailto:phil@nesri.org","phil@nesri.org")</f>
        <v>phil@nesri.org</v>
      </c>
      <c r="H134" s="13" t="s">
        <v>560</v>
      </c>
      <c r="I134" s="17"/>
      <c r="J134" s="1"/>
    </row>
    <row r="135" spans="1:10" ht="48.75" customHeight="1" x14ac:dyDescent="0.2">
      <c r="A135" s="13" t="s">
        <v>561</v>
      </c>
      <c r="B135" s="13" t="s">
        <v>562</v>
      </c>
      <c r="C135" s="20" t="str">
        <f>HYPERLINK("https://wcu-csm.symplicity.com/","https://wcu-csm.symplicity.com/")</f>
        <v>https://wcu-csm.symplicity.com/</v>
      </c>
      <c r="D135" s="13"/>
      <c r="E135" s="13"/>
      <c r="F135" s="28"/>
      <c r="G135" s="20"/>
      <c r="H135" s="21"/>
      <c r="I135" s="17"/>
      <c r="J135" s="1"/>
    </row>
    <row r="136" spans="1:10" ht="48.75" customHeight="1" x14ac:dyDescent="0.25">
      <c r="A136" s="13" t="s">
        <v>563</v>
      </c>
      <c r="B136" s="13" t="s">
        <v>564</v>
      </c>
      <c r="C136" s="20" t="s">
        <v>565</v>
      </c>
      <c r="D136" s="13" t="s">
        <v>566</v>
      </c>
      <c r="E136" s="13"/>
      <c r="F136" s="28"/>
      <c r="G136" s="29"/>
      <c r="H136" s="13"/>
      <c r="I136" s="17"/>
      <c r="J136" s="1"/>
    </row>
    <row r="137" spans="1:10" ht="48.75" customHeight="1" x14ac:dyDescent="0.2">
      <c r="A137" s="13" t="s">
        <v>567</v>
      </c>
      <c r="B137" s="13" t="s">
        <v>568</v>
      </c>
      <c r="C137" s="20" t="str">
        <f>HYPERLINK("http://www.washadvocates.org/","http://www.washadvocates.org")</f>
        <v>http://www.washadvocates.org</v>
      </c>
      <c r="D137" s="13" t="s">
        <v>465</v>
      </c>
      <c r="E137" s="13" t="s">
        <v>569</v>
      </c>
      <c r="F137" s="28" t="s">
        <v>570</v>
      </c>
      <c r="G137" s="20" t="str">
        <f>HYPERLINK("mailto:jpowell@WASHadvocates.org","jpowell@WASHadvocates.org")</f>
        <v>jpowell@WASHadvocates.org</v>
      </c>
      <c r="H137" s="13" t="s">
        <v>571</v>
      </c>
      <c r="I137" s="17"/>
      <c r="J137" s="1"/>
    </row>
    <row r="138" spans="1:10" ht="45" customHeight="1" x14ac:dyDescent="0.2">
      <c r="A138" s="13" t="s">
        <v>572</v>
      </c>
      <c r="B138" s="13" t="s">
        <v>573</v>
      </c>
      <c r="C138" s="20" t="str">
        <f>HYPERLINK("http://wcupa.edu/international/sase/","http://wcupa.edu/international/sase/")</f>
        <v>http://wcupa.edu/international/sase/</v>
      </c>
      <c r="D138" s="13"/>
      <c r="E138" s="13"/>
      <c r="F138" s="28"/>
      <c r="G138" s="20"/>
      <c r="H138" s="21"/>
      <c r="I138" s="17"/>
      <c r="J138" s="1"/>
    </row>
    <row r="139" spans="1:10" ht="45" customHeight="1" x14ac:dyDescent="0.25">
      <c r="A139" s="13" t="s">
        <v>574</v>
      </c>
      <c r="B139" s="13" t="s">
        <v>539</v>
      </c>
      <c r="C139" s="20" t="str">
        <f>HYPERLINK("http://www.wacphila.org/education/","http://www.wacphila.org/education/")</f>
        <v>http://www.wacphila.org/education/</v>
      </c>
      <c r="D139" s="13" t="s">
        <v>14</v>
      </c>
      <c r="E139" s="13"/>
      <c r="F139" s="28" t="s">
        <v>575</v>
      </c>
      <c r="G139" s="29"/>
      <c r="H139" s="13" t="s">
        <v>576</v>
      </c>
      <c r="I139" s="17"/>
      <c r="J139" s="1"/>
    </row>
    <row r="140" spans="1:10" s="14" customFormat="1" ht="31.5" customHeight="1" x14ac:dyDescent="0.2">
      <c r="A140" s="41" t="s">
        <v>465</v>
      </c>
      <c r="B140" s="41"/>
      <c r="C140" s="41"/>
      <c r="D140" s="41"/>
      <c r="E140" s="41"/>
      <c r="F140" s="41"/>
      <c r="G140" s="41"/>
      <c r="H140" s="41"/>
      <c r="I140" s="41"/>
      <c r="J140" s="1"/>
    </row>
    <row r="141" spans="1:10" ht="30" customHeight="1" x14ac:dyDescent="0.25">
      <c r="A141" s="26" t="s">
        <v>577</v>
      </c>
      <c r="B141" s="13" t="s">
        <v>427</v>
      </c>
      <c r="C141" s="29" t="str">
        <f>HYPERLINK("http://www.thepresidency.org/","http://www.thepresidency.org/")</f>
        <v>http://www.thepresidency.org/</v>
      </c>
      <c r="D141" s="13" t="s">
        <v>465</v>
      </c>
      <c r="E141" s="13" t="s">
        <v>578</v>
      </c>
      <c r="F141" s="13" t="s">
        <v>579</v>
      </c>
      <c r="G141" s="31" t="str">
        <f>HYPERLINK("mailto:Sficenec@thePresidency.org","Sficenec@thePresidency.org")</f>
        <v>Sficenec@thePresidency.org</v>
      </c>
      <c r="H141" s="13"/>
      <c r="I141" s="17"/>
      <c r="J141" s="1"/>
    </row>
    <row r="142" spans="1:10" ht="30" customHeight="1" x14ac:dyDescent="0.25">
      <c r="A142" s="26" t="s">
        <v>580</v>
      </c>
      <c r="B142" s="13" t="s">
        <v>581</v>
      </c>
      <c r="C142" s="29" t="str">
        <f>HYPERLINK("http://www.justice.gov/criminal/","http://www.justice.gov/criminal/")</f>
        <v>http://www.justice.gov/criminal/</v>
      </c>
      <c r="D142" s="13" t="s">
        <v>465</v>
      </c>
      <c r="E142" s="13"/>
      <c r="F142" s="13"/>
      <c r="G142" s="13"/>
      <c r="H142" s="13"/>
      <c r="I142" s="17"/>
      <c r="J142" s="1"/>
    </row>
    <row r="143" spans="1:10" ht="30" customHeight="1" x14ac:dyDescent="0.25">
      <c r="A143" s="26" t="s">
        <v>582</v>
      </c>
      <c r="B143" s="13" t="s">
        <v>583</v>
      </c>
      <c r="C143" s="29" t="str">
        <f>HYPERLINK("mailto:epwashington@europarl.europa.eu","epwashington@europarl.europa.eu")</f>
        <v>epwashington@europarl.europa.eu</v>
      </c>
      <c r="D143" s="13" t="s">
        <v>465</v>
      </c>
      <c r="E143" s="13" t="s">
        <v>584</v>
      </c>
      <c r="F143" s="13" t="s">
        <v>16</v>
      </c>
      <c r="G143" s="11" t="str">
        <f>HYPERLINK("mailto:epwashington@europarl.europa.eu","epwashington@europarl.europa.eu")</f>
        <v>epwashington@europarl.europa.eu</v>
      </c>
      <c r="H143" s="13" t="s">
        <v>585</v>
      </c>
      <c r="I143" s="17" t="s">
        <v>586</v>
      </c>
      <c r="J143" s="1"/>
    </row>
    <row r="144" spans="1:10" ht="45" customHeight="1" x14ac:dyDescent="0.25">
      <c r="A144" s="35" t="s">
        <v>587</v>
      </c>
      <c r="B144" s="13" t="s">
        <v>581</v>
      </c>
      <c r="C144" s="29" t="str">
        <f>HYPERLINK("http://www.state.gov/p/nea/","http://www.state.gov/p/nea/")</f>
        <v>http://www.state.gov/p/nea/</v>
      </c>
      <c r="D144" s="13" t="s">
        <v>465</v>
      </c>
      <c r="E144" s="13" t="s">
        <v>588</v>
      </c>
      <c r="F144" s="13" t="s">
        <v>589</v>
      </c>
      <c r="G144" s="11" t="str">
        <f>HYPERLINK("mailto:Anne-BodineAC@state.gov","Anne-BodineAC@state.gov")</f>
        <v>Anne-BodineAC@state.gov</v>
      </c>
      <c r="H144" s="13" t="s">
        <v>590</v>
      </c>
      <c r="I144" s="17" t="s">
        <v>591</v>
      </c>
      <c r="J144" s="1"/>
    </row>
    <row r="145" spans="1:10" ht="45" customHeight="1" x14ac:dyDescent="0.25">
      <c r="A145" s="26" t="s">
        <v>592</v>
      </c>
      <c r="B145" s="35" t="s">
        <v>593</v>
      </c>
      <c r="C145" s="8" t="s">
        <v>594</v>
      </c>
      <c r="D145" s="35"/>
      <c r="E145" s="35"/>
      <c r="F145" s="35"/>
      <c r="G145" s="5"/>
      <c r="H145" s="35"/>
      <c r="I145" s="25"/>
      <c r="J145" s="1"/>
    </row>
    <row r="146" spans="1:10" s="14" customFormat="1" ht="30" customHeight="1" x14ac:dyDescent="0.2">
      <c r="A146" s="41" t="s">
        <v>595</v>
      </c>
      <c r="B146" s="41"/>
      <c r="C146" s="41"/>
      <c r="D146" s="41"/>
      <c r="E146" s="41"/>
      <c r="F146" s="41"/>
      <c r="G146" s="41"/>
      <c r="H146" s="41"/>
      <c r="I146" s="41"/>
      <c r="J146" s="1"/>
    </row>
    <row r="147" spans="1:10" ht="30" customHeight="1" x14ac:dyDescent="0.25">
      <c r="A147" s="26" t="s">
        <v>596</v>
      </c>
      <c r="B147" s="13" t="s">
        <v>597</v>
      </c>
      <c r="C147" s="29" t="str">
        <f>HYPERLINK("http://www.cnbc.com/id/15837856","http://www.cnbc.com/id/15837856")</f>
        <v>http://www.cnbc.com/id/15837856</v>
      </c>
      <c r="D147" s="13" t="s">
        <v>76</v>
      </c>
      <c r="E147" s="13" t="s">
        <v>598</v>
      </c>
      <c r="F147" s="13" t="s">
        <v>599</v>
      </c>
      <c r="G147" s="31" t="str">
        <f>HYPERLINK("mailto:Albertlewitinn@nbcuni.com","Albertlewitinn@nbcuni.com")</f>
        <v>Albertlewitinn@nbcuni.com</v>
      </c>
      <c r="H147" s="13" t="s">
        <v>600</v>
      </c>
      <c r="I147" s="17"/>
      <c r="J147" s="1"/>
    </row>
    <row r="148" spans="1:10" ht="29.25" customHeight="1" x14ac:dyDescent="0.25">
      <c r="A148" s="26" t="s">
        <v>601</v>
      </c>
      <c r="B148" s="13" t="s">
        <v>597</v>
      </c>
      <c r="C148" s="29" t="str">
        <f>HYPERLINK("http://electricfactory.info/","http://electricfactory.info/")</f>
        <v>http://electricfactory.info/</v>
      </c>
      <c r="D148" s="13" t="s">
        <v>14</v>
      </c>
      <c r="E148" s="13" t="s">
        <v>602</v>
      </c>
      <c r="F148" s="13" t="s">
        <v>603</v>
      </c>
      <c r="G148" s="31" t="str">
        <f>HYPERLINK("mailto:Carolynalexandrak@gmail.com","Carolynalexandrak@gmail.com")</f>
        <v>Carolynalexandrak@gmail.com</v>
      </c>
      <c r="H148" s="13" t="s">
        <v>604</v>
      </c>
      <c r="I148" s="13" t="s">
        <v>49</v>
      </c>
      <c r="J148" s="1"/>
    </row>
    <row r="149" spans="1:10" ht="30" customHeight="1" x14ac:dyDescent="0.2">
      <c r="A149" s="26" t="s">
        <v>605</v>
      </c>
      <c r="B149" s="13" t="s">
        <v>597</v>
      </c>
      <c r="C149" s="17"/>
      <c r="D149" s="13" t="s">
        <v>231</v>
      </c>
      <c r="E149" s="13" t="s">
        <v>606</v>
      </c>
      <c r="F149" s="13" t="s">
        <v>607</v>
      </c>
      <c r="G149" s="31" t="str">
        <f>HYPERLINK("mailto:Joseph.Stacy.Jr@lordandcush.com","Joseph.Stacy.Jr@lordandcush.com")</f>
        <v>Joseph.Stacy.Jr@lordandcush.com</v>
      </c>
      <c r="H149" s="13" t="s">
        <v>608</v>
      </c>
      <c r="I149" s="13" t="s">
        <v>29</v>
      </c>
      <c r="J149" s="1"/>
    </row>
    <row r="150" spans="1:10" ht="30" customHeight="1" x14ac:dyDescent="0.2">
      <c r="A150" s="26" t="s">
        <v>609</v>
      </c>
      <c r="B150" s="13" t="s">
        <v>597</v>
      </c>
      <c r="C150" s="30" t="str">
        <f>HYPERLINK("mailto:keegan@politicspa.com","keegan@politicspa.com")</f>
        <v>keegan@politicspa.com</v>
      </c>
      <c r="D150" s="13" t="s">
        <v>610</v>
      </c>
      <c r="E150" s="13" t="s">
        <v>611</v>
      </c>
      <c r="F150" s="13" t="s">
        <v>16</v>
      </c>
      <c r="G150" s="11" t="str">
        <f>HYPERLINK("mailto:Keegan@politicspa.com","Keegan@politicspa.com")</f>
        <v>Keegan@politicspa.com</v>
      </c>
      <c r="H150" s="13" t="s">
        <v>16</v>
      </c>
      <c r="I150" s="13"/>
      <c r="J150" s="1"/>
    </row>
    <row r="151" spans="1:10" ht="30" customHeight="1" x14ac:dyDescent="0.2">
      <c r="A151" s="26" t="s">
        <v>612</v>
      </c>
      <c r="B151" s="13" t="s">
        <v>597</v>
      </c>
      <c r="C151" s="17" t="s">
        <v>613</v>
      </c>
      <c r="D151" s="13" t="s">
        <v>614</v>
      </c>
      <c r="E151" s="13" t="s">
        <v>615</v>
      </c>
      <c r="F151" s="13"/>
      <c r="G151" s="13" t="s">
        <v>616</v>
      </c>
      <c r="H151" s="13" t="s">
        <v>617</v>
      </c>
      <c r="I151" s="17"/>
      <c r="J151" s="1"/>
    </row>
    <row r="152" spans="1:10" ht="30" customHeight="1" x14ac:dyDescent="0.2">
      <c r="A152" s="26"/>
      <c r="B152" s="13"/>
      <c r="C152" s="17"/>
      <c r="D152" s="13"/>
      <c r="E152" s="13"/>
      <c r="F152" s="13"/>
      <c r="G152" s="11"/>
      <c r="H152" s="13"/>
      <c r="I152" s="17"/>
      <c r="J152" s="1"/>
    </row>
    <row r="153" spans="1:10" ht="27.75" customHeight="1" x14ac:dyDescent="0.2">
      <c r="A153" s="26"/>
      <c r="B153" s="13"/>
      <c r="C153" s="17"/>
      <c r="D153" s="13"/>
      <c r="E153" s="13"/>
      <c r="F153" s="13"/>
      <c r="G153" s="11"/>
      <c r="H153" s="13"/>
      <c r="I153" s="17"/>
      <c r="J153" s="1"/>
    </row>
    <row r="154" spans="1:10" ht="25.5" customHeight="1" x14ac:dyDescent="0.2">
      <c r="A154" s="26"/>
      <c r="B154" s="13"/>
      <c r="C154" s="17"/>
      <c r="D154" s="13"/>
      <c r="E154" s="13"/>
      <c r="F154" s="13"/>
      <c r="G154" s="11"/>
      <c r="H154" s="13"/>
      <c r="I154" s="17"/>
      <c r="J154" s="1"/>
    </row>
    <row r="155" spans="1:10" ht="21.75" customHeight="1" x14ac:dyDescent="0.25">
      <c r="A155" s="26"/>
      <c r="B155" s="13"/>
      <c r="C155" s="17"/>
      <c r="D155" s="13"/>
      <c r="E155" s="13"/>
      <c r="F155" s="18"/>
      <c r="G155" s="10"/>
      <c r="H155" s="4"/>
      <c r="I155" s="17"/>
      <c r="J155" s="1"/>
    </row>
    <row r="156" spans="1:10" s="14" customFormat="1" ht="30" customHeight="1" x14ac:dyDescent="0.2">
      <c r="A156" s="41" t="s">
        <v>618</v>
      </c>
      <c r="B156" s="41"/>
      <c r="C156" s="41"/>
      <c r="D156" s="41"/>
      <c r="E156" s="41"/>
      <c r="F156" s="41"/>
      <c r="G156" s="41"/>
      <c r="H156" s="41"/>
      <c r="I156" s="41"/>
      <c r="J156" s="1"/>
    </row>
    <row r="157" spans="1:10" ht="75" customHeight="1" x14ac:dyDescent="0.2">
      <c r="A157" s="26" t="s">
        <v>619</v>
      </c>
      <c r="B157" s="13" t="s">
        <v>620</v>
      </c>
      <c r="C157" s="30" t="str">
        <f>HYPERLINK("http://www.gsa.gov/","www.gsa.gov")</f>
        <v>www.gsa.gov</v>
      </c>
      <c r="D157" s="13" t="s">
        <v>14</v>
      </c>
      <c r="E157" s="13" t="s">
        <v>621</v>
      </c>
      <c r="F157" s="13" t="s">
        <v>16</v>
      </c>
      <c r="G157" s="11" t="str">
        <f>HYPERLINK("mailto:pedro.viera@gsa.gov","pedro.viera@gsa.gov")</f>
        <v>pedro.viera@gsa.gov</v>
      </c>
      <c r="H157" s="13" t="s">
        <v>622</v>
      </c>
      <c r="I157" s="17" t="s">
        <v>60</v>
      </c>
      <c r="J157" s="1"/>
    </row>
  </sheetData>
  <autoFilter ref="A3:I155">
    <filterColumn colId="0">
      <filters blank="1">
        <filter val="Abroad101"/>
        <filter val="Academia Hispano Maya (School)"/>
        <filter val="Alan Jarvis law Office"/>
        <filter val="Alexis Center For Public Policy and International Relations"/>
        <filter val="AmeriCorps (Sustainable Communities)"/>
        <filter val="APSCUF"/>
        <filter val="APSCUF Internship (apply early in term prior to internship)"/>
        <filter val="Bazil McNulty"/>
        <filter val="Binder and Canno, LLC"/>
        <filter val="Brown Law Office"/>
        <filter val="Cassandra Jones(156th State Rep)"/>
        <filter val="CBS This Morning"/>
        <filter val="CEI Internships"/>
        <filter val="Center for Study of the Presidency Wash D.C."/>
        <filter val="Chester Country, Philadelphia, and Local PA State or US Government Offices"/>
        <filter val="Chester County Commissioners"/>
        <filter val="Chester County Community Foundation"/>
        <filter val="Chester County Democratic Committee"/>
        <filter val="Chester County Fund for Women and Girls"/>
        <filter val="Chester County Penn State Cooperative Extension"/>
        <filter val="City Year"/>
        <filter val="CNBC"/>
        <filter val="Committee of Seventy"/>
        <filter val="Community Voters Project"/>
        <filter val="Congressman Patrick Meehan"/>
        <filter val="Conservation Voters of PA"/>
        <filter val="Consul Mexicano in Philadelphia"/>
        <filter val="Councilwoman Maria Quinones- Sanchez"/>
        <filter val="Cozzone for Chester County Commissioner"/>
        <filter val="Criminal Division, Dept. of Justice, Wash D.C."/>
        <filter val="Cross-cultural Solutions"/>
        <filter val="Cultural Vistas"/>
        <filter val="Dauphin County Commissioner"/>
        <filter val="Dauphin County Commissioner's Student Internship Program"/>
        <filter val="Development Counsellors International"/>
        <filter val="Douglas R. Stevens Law Office"/>
        <filter val="Electric Factory"/>
        <filter val="European Parliament (EPLO)"/>
        <filter val="Filitalia"/>
        <filter val="Finnegan Foundation"/>
        <filter val="Foreign Policy Research Institute"/>
        <filter val="French American: Chamber of Commerce"/>
        <filter val="Friends of Dominic Pileggi"/>
        <filter val="Friends of James A. Finnegan Foundation - for $1000-1500. and pd. Internships"/>
        <filter val="Friends of Rick Broderick"/>
        <filter val="Garces Foundation"/>
        <filter val="Goabroad.com"/>
        <filter val="Going Global"/>
        <filter val="Green Corps"/>
        <filter val="GSA - Mid Atlantic Region"/>
        <filter val="Hampton Brown Brown - The Law Firm"/>
        <filter val="Harrisburg Internships"/>
        <filter val="International &amp; Intl. Relations"/>
        <filter val="jennifer Levy-Tatum(Binder &amp; Canno,LLC)"/>
        <filter val="John Craynock law Offices"/>
        <filter val="Jordan Kelleher Family: Roffman Williams and Reilly, LLC"/>
        <filter val="Kathy Boockvar Campaign"/>
        <filter val="Korean Community Development Services Center"/>
        <filter val="Law Offices"/>
        <filter val="Law Offices of Jamie W. Goncharoff"/>
        <filter val="Legislative Office-Congressman Jim Gerlach"/>
        <filter val="Leukemia &amp; Lymphoma Society"/>
        <filter val="Lord &amp; Cush Consulting Firm"/>
        <filter val="Manan Trivedi's Campaign"/>
        <filter val="Mayor of West Chester (apply mid-term prior to term of internship)"/>
        <filter val="Media &amp; Communication"/>
        <filter val="Mitt Romney Campaign"/>
        <filter val="Montgomery County Distric Attorney Office"/>
        <filter val="Museum of Jewish Heritage"/>
        <filter val="National Economic and Social Rights Initiative"/>
        <filter val="Nationalities Service Center"/>
        <filter val="Natural Land Trust"/>
        <filter val="New Kensington Community Dev Corp (NKCDC)"/>
        <filter val="New Organizing Institute Internship"/>
        <filter val="Non-Profit Organizations"/>
        <filter val="Office of Attorney General-Bureau of Consumer Protection"/>
        <filter val="Office of Councilman Curtis Jones Jr."/>
        <filter val="Office of Mayor of Philadelphia"/>
        <filter val="Office of PA Senator Dominic Pileggi, Majority Leader PA Senate"/>
        <filter val="Office of Pennsylvania Representative Peter J. Daley"/>
        <filter val="Office of Representative Samuel Smith, Speaker, PA house of Representatives"/>
        <filter val="Office of Senator Vincent Hughes"/>
        <filter val="Office of State Representative Todd Stephens"/>
        <filter val="Office of State Senator Andrew E. Dinniman"/>
        <filter val="Office of the Mayor of West Chester"/>
        <filter val="One Day at a Time"/>
        <filter val="PA Democratic Party"/>
        <filter val="PA House of Representatives"/>
        <filter val="Pa Rep Stephen Barrar"/>
        <filter val="Pa Republican Party Committee"/>
        <filter val="PA State Senator Mcllhinney's Doylestown office"/>
        <filter val="Pathways for Students &amp; Recent Grads"/>
        <filter val="Penn Environmental"/>
        <filter val="Pennsylvania Alliance for Retired Americans"/>
        <filter val="Pennsylvania Board of Probation and Parole"/>
        <filter val="Pennsylvania Department of Conservation and Natural Resources"/>
        <filter val="Pennsylvania Department of Environmental Protection"/>
        <filter val="Pennsylvania Dept of Education"/>
        <filter val="Pennsylvania Dept of Health"/>
        <filter val="Pennsylvania Dept of State"/>
        <filter val="Pennsylvania Govenor's Policy &amp; Planning Office"/>
        <filter val="Pennsylvania Historical and Museum Commission"/>
        <filter val="Pennsylvania Immigration and Citizenship Coalition (PICC)"/>
        <filter val="Pennsylvania Joint State Government Commission"/>
        <filter val="Pennsylvania Office of the Attorney General"/>
        <filter val="Philadelphia Freedom Center"/>
        <filter val="Planned Parenthood "/>
        <filter val="Political Journalist"/>
        <filter val="Political Offices"/>
        <filter val="Political Parties"/>
        <filter val="Project Salud, La Comunidad Hispana"/>
        <filter val="Prometheus Radio Project"/>
        <filter val="Ram Career Network"/>
        <filter val="Rep Hennessey"/>
        <filter val="Representative Brian Sims"/>
        <filter val="Republican National Committee/Victory"/>
        <filter val="Saffren &amp; Weinberg"/>
        <filter val="SAP"/>
        <filter val="Scholarships/Competitive Unpaid Internships"/>
        <filter val="Senate Democratic Research Office"/>
        <filter val="Senate Minority Research Office (Senator Jay Costa)"/>
        <filter val="State Rep Dan Truitt"/>
        <filter val="State Rep J.P. Miranda"/>
        <filter val="State Rep Mark Painter"/>
        <filter val="State Representative Duane D. Milne"/>
        <filter val="Swartz Campbell LLC"/>
        <filter val="The Association of Pennsylvania State College and University Faculties (APSCUF)"/>
        <filter val="The Center for Rural Pennsylvania"/>
        <filter val="The Erb Law Firn, PC"/>
        <filter val="The Harrisburg Internship Semester (THIS) (apply early in semester or year prior to term of program)"/>
        <filter val="The Law Offices of Julie D Lathia"/>
        <filter val="Tom Carper for Delaware"/>
        <filter val="U.S. Department of State: Bureau of Near Eastern Affairs "/>
        <filter val="WASH"/>
        <filter val="Washington D.C."/>
        <filter val="WaWa Government Relations"/>
        <filter val="WCU Office of Sustainability"/>
        <filter val="wcupa.edu/international"/>
        <filter val="West Chester University - Student Leadership and Involvement"/>
        <filter val="Women Infants and Children Program "/>
        <filter val="Women's Way"/>
        <filter val="Work for Progress"/>
        <filter val="World Affairs Coucil"/>
      </filters>
    </filterColumn>
    <filterColumn colId="1">
      <filters blank="1">
        <filter val="Boutique law firm"/>
        <filter val="Government"/>
        <filter val="Govt"/>
        <filter val="Govt Agency"/>
        <filter val="Govt.:  City of Philadelphia"/>
        <filter val="Govt.: Chester County"/>
        <filter val="Govt.: State Legislator"/>
        <filter val="Govt: Agency"/>
        <filter val="Govt: Borough of West Chester "/>
        <filter val="Govt: City of Philadelphia"/>
        <filter val="Govt: City of West Chester"/>
        <filter val="Govt: County of Chester"/>
        <filter val="Gov't: Dauphin County"/>
        <filter val="Govt: National Agency"/>
        <filter val="Govt: Stat Legislator"/>
        <filter val="Govt: State Agency"/>
        <filter val="Govt: State Attorney General"/>
        <filter val="Govt: State Governor"/>
        <filter val="Govt: State Legislator"/>
        <filter val="Govt: State Legislators, Commissions, Governor's Office, etc."/>
        <filter val="Gov't:Philadelphia County"/>
        <filter val="House of Rep"/>
        <filter val="International Relations Search Engine"/>
        <filter val="Law Office"/>
        <filter val="Law Office: Bankruptcy, Commercial &amp; Business, Transactions, Wills,Trusts&amp; Estate, Planning &amp; Administration"/>
        <filter val="Marketing Company"/>
        <filter val="Media &amp; Communications"/>
        <filter val="Non- Profit,  Non-Partisan"/>
        <filter val="Non Profit: Farm Preservation"/>
        <filter val="Non-Profit"/>
        <filter val="Non-Profit : Organization"/>
        <filter val="Non-profit Organization"/>
        <filter val="Non-Profit:  Community  Organization"/>
        <filter val="Non-Profit: School"/>
        <filter val="Non-Profit: Think Tank"/>
        <filter val="Non-Profit: Think Tank on Civil Society"/>
        <filter val="Non-Profit: Union"/>
        <filter val="Political Party"/>
        <filter val="Private Organization"/>
        <filter val="Reviews of Programs"/>
        <filter val="Search engine for Study Abroad Programs"/>
        <filter val="Software Company"/>
        <filter val="State Govt. or allied fields"/>
        <filter val="State Rep"/>
        <filter val="Study Abroad Search Engine"/>
        <filter val="Think Tank"/>
        <filter val="WCU Search engine for Study Abroad Programs"/>
        <filter val="WCU: Search Engine"/>
        <filter val="West Chester"/>
      </filters>
    </filterColumn>
    <filterColumn colId="2">
      <filters blank="1">
        <filter val="aswope@retiredamericans.org"/>
        <filter val="bbam200@aol.com"/>
        <filter val="dbright@seventy.org"/>
        <filter val="elena@padems.com"/>
        <filter val="epwashington@europarl.europa.eu"/>
        <filter val="Gerlach.House.Gov"/>
        <filter val="http://chescodems.org/"/>
        <filter val="http://cityyear.com/home-WhatWeDo.aspx"/>
        <filter val="http://culturalvistas.org/programs-for-students-and-professionals/internships-abroad/internship-program-in-argentin"/>
        <filter val="http://dominicpileggi.com/"/>
        <filter val="http://electricfactory.info/"/>
        <filter val="http://faccphila.org/"/>
        <filter val="http://garcesfoundation.org"/>
        <filter val="http://hispanomaya.weebly.com/index.html"/>
        <filter val="http://jobs.sap.com/search?q=Student&amp;locationsearch=newtown+square"/>
        <filter val="http://jsg.legis.state.pa.us/"/>
        <filter val="http://koreancenter.org/"/>
        <filter val="http://paimmigrant.org/"/>
        <filter val="http://senatorhughes.com/"/>
        <filter val="http://senatormcilhinney.com/"/>
        <filter val="http://sre.gob.mx/filadelfia/"/>
        <filter val="http://wcupa.edu/international/sase/"/>
        <filter val="http://www.aboutdci.com/"/>
        <filter val="http://www.acppir.in/"/>
        <filter val="http://www.apscuf.com/"/>
        <filter val="http://www.attorneygeneral.gov/"/>
        <filter val="http://www.bazilmcnulty.com/directory.html"/>
        <filter val="http://www.brownthelawfirm.com/"/>
        <filter val="http://www.cbsnews.com/news/cbs-news-internship-program/"/>
        <filter val="http://www.ccwomenandgirls.org/"/>
        <filter val="http://www.chesco.org/chesco/site/default.asp"/>
        <filter val="http://www.chescocf.org/"/>
        <filter val="http://www.cnbc.com/id/15837856"/>
        <filter val="http://www.conservationpa.org/"/>
        <filter val="http://www.crossculturalsolutions.org/"/>
        <filter val="http://www.dcnr.state.pa.us/index.aspx"/>
        <filter val="http://www.depweb.state.pa.us/portal/server.pt/community/dep_home/5968"/>
        <filter val="http://www.dos.state.pa.us/portal/server.pt/community/department_of_state/12405"/>
        <filter val="http://www.douglasrstevens.com/"/>
        <filter val="http://www.filitaliainternational.com"/>
        <filter val="http://www.fpri.org/"/>
        <filter val="http://www.goabroad.com/"/>
        <filter val="http://www.goinglobal.com/"/>
        <filter val="http://www.governor.state.pa.us/portal/server.pt/community/governor_pa_gov/20650"/>
        <filter val="http://www.justice.gov/criminal/"/>
        <filter val="http://www.lacomunidadhispana.org/"/>
        <filter val="http://www.legis.state.pa.us/cfdocs/legis/home/member_information/house_bio.cfm?id=39"/>
        <filter val="http://www.lls.org/"/>
        <filter val="http://www.nationalitiesservice.org/"/>
        <filter val="http://www.nationalservice.gov/programs/americorps"/>
        <filter val="http://www.nesri.org/contact"/>
        <filter val="http://www.pasenate.com/"/>
        <filter val="http://www.pbpp.state.pa.us/portal/server.pt/community/home/5298"/>
        <filter val="http://www.pennenvironment.org/"/>
        <filter val="http://www.phila.gov/citycouncil/MariaDQuinones-Sanchez.html"/>
        <filter val="http://www.phila.gov/mayor/"/>
        <filter val="http://www.phillyfreedom.org/"/>
        <filter val="http://www.portal.health.state.pa.us/portal/server.pt/community/department_of_health_home/17457"/>
        <filter val="http://www.portal.state.pa.us/portal/server.pt?open=512&amp;mode=2&amp;objID=1426"/>
        <filter val="http://www.portal.state.pa.us/portal/server.pt?open=512&amp;objID=7237&amp;mode=2"/>
        <filter val="http://www.rephennessey.com/"/>
        <filter val="http://www.reptoddstephens.com/Contact.aspx"/>
        <filter val="http://www.rural.palegislature.us/"/>
        <filter val="http://www.samsmithpahouse.com/Contact.aspx"/>
        <filter val="http://www.senatorcosta.com/"/>
        <filter val="http://www.senatordinniman.com/"/>
        <filter val="http://www.state.gov/p/nea/"/>
        <filter val="http://www.studyabroad101.com/"/>
        <filter val="http://www.swartzcampbell.com/PublicPages/Home.aspx"/>
        <filter val="http://www.thepresidency.org/"/>
        <filter val="http://www.washadvocates.org"/>
        <filter val="http://www.west-chester.com/mayor.php"/>
        <filter val="https://wcu-csm.symplicity.com/"/>
        <filter val="jlevytatum@bindercanno.com"/>
        <filter val="keegan@politicspa.com"/>
        <filter val="levans@dauphine.org"/>
        <filter val="Meredith.Comly@mail.house.gov"/>
        <filter val="Mholliday@pahousegop.com"/>
        <filter val="N/A"/>
        <filter val="rohara@pagop.org"/>
        <filter val="rvasquez75@gmail.com"/>
        <filter val="stephanie@prometheusradio.org"/>
        <filter val="volunteer@ppsp.org"/>
        <filter val="www.attorneygeneral.gov/consumers"/>
        <filter val="www.bindercanno.com"/>
        <filter val="www.boockvar.com"/>
        <filter val="www.CozzoneForCommissioner.com "/>
        <filter val="www.craynocklaw.com"/>
        <filter val="www.curtisjonesjr.com"/>
        <filter val="www.da.montcopa.org"/>
        <filter val="www.dauphincounty.org"/>
        <filter val="www.fairsharealliance.org"/>
        <filter val="www.friendsofrobbroderick.com"/>
        <filter val="www.gop.com"/>
        <filter val="www.greencorps.org"/>
        <filter val="www.gsa.gov"/>
        <filter val="www.MJHNYC.org"/>
        <filter val="www.natlands.org"/>
        <filter val="www.nkcdc.org"/>
        <filter val="www.ODAAT.us"/>
        <filter val="www.pahouse.com/painter"/>
        <filter val="www.pahouse.com/sims"/>
        <filter val="www.republicanccc.com"/>
        <filter val="www.stevebarrar.com"/>
        <filter val="www.usajobs.gov/studentsandgrads"/>
        <filter val="www.womensway.org"/>
      </filters>
    </filterColumn>
    <filterColumn colId="3">
      <filters blank="1">
        <filter val="Bala Cynwyd"/>
        <filter val="Berks County"/>
        <filter val="Boston"/>
        <filter val="Chester County"/>
        <filter val="Chichester"/>
        <filter val="Conshohocken"/>
        <filter val="Delaware"/>
        <filter val="Doylestown"/>
        <filter val="Exton"/>
        <filter val="Harrisburg"/>
        <filter val="Harrisburg, PA"/>
        <filter val="International"/>
        <filter val="Jenkintown"/>
        <filter val="Kennett Square"/>
        <filter val="Lucknow,PA"/>
        <filter val="Media"/>
        <filter val="Montgomeryville, PA"/>
        <filter val="New York City"/>
        <filter val="New York City or Washington DC"/>
        <filter val="Newtown Sqaure, PA"/>
        <filter val="Norristown"/>
        <filter val="Pa/DC"/>
        <filter val="Paoli "/>
        <filter val="Paoli, Pa"/>
        <filter val="Pennsylvania"/>
        <filter val="Philadelphia"/>
        <filter val="Reading "/>
        <filter val="Sanatoga"/>
        <filter val="Southeastern PA"/>
        <filter val="Springfield"/>
        <filter val="Todos Santos, Guatemala"/>
        <filter val="Washington D.C."/>
        <filter val="West Chester"/>
      </filters>
    </filterColumn>
    <filterColumn colId="4">
      <filters blank="1">
        <filter val=" Resident Faculty Director Michael Greenberg"/>
        <filter val="Adam Swope"/>
        <filter val="Albert Lewitinn"/>
        <filter val="Andrew Paris Or John Callahan"/>
        <filter val="Anita Shekletski"/>
        <filter val="Anna Augenes"/>
        <filter val="Anne Bodine, Susan Notar"/>
        <filter val="Anne Burns "/>
        <filter val="Ashley Fox"/>
        <filter val="Beth Zenuk"/>
        <filter val="Brittany Walsh"/>
        <filter val="Cara Jenkins"/>
        <filter val="Carolyn Kalinoski"/>
        <filter val="Carolyn T. Comitta"/>
        <filter val="Cassandra Jones"/>
        <filter val="Christine M Thomas"/>
        <filter val="Dan Bright"/>
        <filter val="Daniela Romero"/>
        <filter val="Darrell Chapman"/>
        <filter val="David John"/>
        <filter val="David Masur"/>
        <filter val="Debra Gentzler"/>
        <filter val="Douglas Stevens"/>
        <filter val="Dr. James G. McCann"/>
        <filter val="Dr. Peter Loedel;  Mayor Carolyn Comitta"/>
        <filter val="Dwayne Heckert"/>
        <filter val="Elena"/>
        <filter val="Elizabeth Bolden"/>
        <filter val="Erin Quinn"/>
        <filter val="Evelyn Doran"/>
        <filter val="Gregory B. Nalencz"/>
        <filter val="Hampton Brown"/>
        <filter val="Hanna Godrow"/>
        <filter val="Heather Cevasco"/>
        <filter val="Heidi H. McPherson"/>
        <filter val="Iris Ayala"/>
        <filter val="J L Johnson"/>
        <filter val="Jackie Powell"/>
        <filter val="Jamie Goncharoff"/>
        <filter val="Janet Butler"/>
        <filter val="Janis Parrilla"/>
        <filter val="Jean Cutler"/>
        <filter val="Jean-Luc Robert"/>
        <filter val="Jeff Sprague"/>
        <filter val="Jennifer Levy-Tatum"/>
        <filter val="Jessica Spandler"/>
        <filter val="John A. Gagliardi"/>
        <filter val="John W. Craynock"/>
        <filter val="John Walko"/>
        <filter val="Jonathan Johnson"/>
        <filter val="Jordan Reilly"/>
        <filter val="Joseph E. Stacy, Jr."/>
        <filter val="Joshua McNeil"/>
        <filter val="Juan Gabriel Espeso Cebullos"/>
        <filter val="Julia Bouchelle"/>
        <filter val="Julie Lathia"/>
        <filter val="Katie Curcio"/>
        <filter val="Keegan Gibson"/>
        <filter val="Kelly Chauvin"/>
        <filter val="Kelly Fedeli"/>
        <filter val="Kelly Phillips Erb"/>
        <filter val="Kevin Kodish"/>
        <filter val="Kevin P. Kodish"/>
        <filter val="Kimberly Trotman"/>
        <filter val="Kori Walter"/>
        <filter val="Laura Evans"/>
        <filter val="Lauren Bozart"/>
        <filter val="Leo Dunn, Esq"/>
        <filter val="Lisa M. Slawinski"/>
        <filter val="Loren Silber"/>
        <filter val="Lorraine Calien"/>
        <filter val="Luisa P. Megali"/>
        <filter val="matthew Holliday"/>
        <filter val="Meredith Comly"/>
        <filter val="N/A"/>
        <filter val="Nicholas Molinaro"/>
        <filter val="Nichole Vaughn, PHR"/>
        <filter val="Noah Olson"/>
        <filter val="O. Hampton Brown"/>
        <filter val="Oliver Bass"/>
        <filter val="Patricia Allan"/>
        <filter val="Paul A Morgan"/>
        <filter val="Pedro"/>
        <filter val="Phil Wider"/>
        <filter val="Raul Vasquez"/>
        <filter val="Rebecca Hufstader"/>
        <filter val="Rhett O'Hara"/>
        <filter val="Robert Broderick"/>
        <filter val="Rosie Silva"/>
        <filter val="Salome Gasabile"/>
        <filter val="Sam Rhodes"/>
        <filter val="Sarah Ficenec"/>
        <filter val="Sarah Sturtevant"/>
        <filter val="Shanta Schachter"/>
        <filter val="Shoshana Bricklin"/>
        <filter val="Stephannie Beamer- McLimans"/>
        <filter val="Steve Grabicki"/>
        <filter val="Steven G. Bazil"/>
        <filter val="Timothy Clapham"/>
        <filter val="Tumar Alexander"/>
        <filter val="William Baer"/>
        <filter val="Zach Shamberg"/>
      </filters>
    </filterColumn>
    <filterColumn colId="5">
      <filters blank="1">
        <filter val="011-502-4014-6954"/>
        <filter val="201-735-2239"/>
        <filter val="202-293-4002"/>
        <filter val="202-337-3800"/>
        <filter val="202-647-7642"/>
        <filter val="202-872-9800"/>
        <filter val="215-227-0485"/>
        <filter val="215-238-0100"/>
        <filter val="215-246-1501"/>
        <filter val="215-334-8882"/>
        <filter val="215-368-5165"/>
        <filter val="215-427-0350 ex 107"/>
        <filter val="215-489-5000"/>
        <filter val="215-560-2270"/>
        <filter val="215-561-4700"/>
        <filter val="215-564-3350"/>
        <filter val="215-576-0100"/>
        <filter val="215-609-1526"/>
        <filter val="215-732-5897"/>
        <filter val="215-778-3923"/>
        <filter val="215-779-1190"/>
        <filter val="215-790-3787 "/>
        <filter val="215-832-0895"/>
        <filter val="215-978-2540"/>
        <filter val="215-978-6100 X 15"/>
        <filter val="302-328-5774"/>
        <filter val="303-623-4900 ext 201"/>
        <filter val="303-801-0580"/>
        <filter val="484-356-0940"/>
        <filter val="484-467-0348"/>
        <filter val="484-533-7193"/>
        <filter val="484-648-1814"/>
        <filter val="484-678-9243"/>
        <filter val="484-951-7063"/>
        <filter val="610-251-1070"/>
        <filter val="610-278-3251"/>
        <filter val="610-280-3950"/>
        <filter val="610-326-9563"/>
        <filter val="610-344-6199"/>
        <filter val="610-350-0273"/>
        <filter val="610-353-5640 x 244"/>
        <filter val="610-404-8126"/>
        <filter val="610-420-0882"/>
        <filter val="610-436-2117"/>
        <filter val="610-436-2501"/>
        <filter val="610-436-3435"/>
        <filter val="610-436-6945"/>
        <filter val="610--436-9100 610-636-4290"/>
        <filter val="610-436-9100/               484-888-1779"/>
        <filter val="610-444-5278 x 24"/>
        <filter val="610-485-7606"/>
        <filter val="610-519-8040/ 215-732-3774 x209"/>
        <filter val="610-594-1415"/>
        <filter val="610-690-7329"/>
        <filter val="610-692-2112"/>
        <filter val="610-692-2162"/>
        <filter val="610-692-5811"/>
        <filter val="610-696-1842"/>
        <filter val="610-696-3500"/>
        <filter val="610-696-4990"/>
        <filter val="610-696-5185"/>
        <filter val="610-696-8211"/>
        <filter val="610-732-0188"/>
        <filter val="610-822-4160 off 215-429-8858 pers"/>
        <filter val="610-906-0504"/>
        <filter val="610-929-4582"/>
        <filter val="610-930-5324"/>
        <filter val="610-993-2690"/>
        <filter val="617-747-4302"/>
        <filter val="646-437-4273"/>
        <filter val="717.554.6611 (cel)"/>
        <filter val="717-231-2866"/>
        <filter val="717-236-7486 x3020"/>
        <filter val="717-236-7486, ext. 3020"/>
        <filter val="717-705-4035"/>
        <filter val="717-772-9048 or 717-787-2500"/>
        <filter val="717-780-6300"/>
        <filter val="717-780-6338"/>
        <filter val="717-783-1633"/>
        <filter val="717-783-3985"/>
        <filter val="717-783-8727"/>
        <filter val="717-783-9333"/>
        <filter val="717-783-9376"/>
        <filter val="717-783-9783 or 717-787-5820"/>
        <filter val="717-787-3613"/>
        <filter val="717-787-4712"/>
        <filter val="717-787-5211"/>
        <filter val="717-787-5496"/>
        <filter val="717-787-6208"/>
        <filter val="717-787-9555"/>
        <filter val="717-940-4881"/>
        <filter val="800-482-2873 x235"/>
        <filter val="ex. 230/215-922-4262"/>
        <filter val="N/A"/>
      </filters>
    </filterColumn>
    <filterColumn colId="6">
      <filters blank="1">
        <filter val="Aaagenes@pahouse.net"/>
        <filter val="afb41063@gmail.com"/>
        <filter val="Albertlewitinn@nbcuni.com"/>
        <filter val="alexis. cppir@gmail. Com"/>
        <filter val="Anne-BodineAC@state.gov"/>
        <filter val="bbam200@aol.com"/>
        <filter val="Bpatrice@horowitzfreedomcenter.org"/>
        <filter val="bzenuk@pahousegop.com"/>
        <filter val="Carolynalexandrak@gmail.com"/>
        <filter val="CC5@abcnews.com"/>
        <filter val="chavin.kelly@gmail.com"/>
        <filter val="Chesterext@PSU.EDU"/>
        <filter val="christine@dominicpileggi.com"/>
        <filter val="cjenkins@wcupa.edu"/>
        <filter val="cjonesfor156@gmail.com"/>
        <filter val="Daniela@nscphila.org"/>
        <filter val="darrellc@odaat.us"/>
        <filter val="dbright@seventy.org"/>
        <filter val="Dmasur@Pennenviroment.org"/>
        <filter val="douglasrstevens.com"/>
        <filter val="elena@padems.com"/>
        <filter val="epwashington@europarl.europa.eu"/>
        <filter val="finance@cozzoneforcommissioner.com"/>
        <filter val="gnalencz@bindercanno.com"/>
        <filter val="hampton@16wmcow.com"/>
        <filter val="hcevasco@pasen.gov  rtettemer@pasen.gov"/>
        <filter val="heidi@ccwomenandgirls.org"/>
        <filter val="hiring@greencorpsfellowship.org"/>
        <filter val="iayala@LCHPS.org"/>
        <filter val="info@faccphila.org"/>
        <filter val="info@filitaliainternational.com"/>
        <filter val="Janet.butler@lls.org"/>
        <filter val="jcraynock@aol.com"/>
        <filter val="jgagliardi@swartzcampbel.com"/>
        <filter val="jgespejo@sre.gob.mx"/>
        <filter val="Jlathia@gmail.com"/>
        <filter val="jlevytatum@bindercanno.com"/>
        <filter val="JLJohnson@pahouse.net"/>
        <filter val="jm@FPRI.org"/>
        <filter val="Joseph.Stacy.Jr@lordandcush.com"/>
        <filter val="joshua.mcneil@conservationpa.org"/>
        <filter val="Jparrilla@attorneygeneral.gov"/>
        <filter val="jpowell@WASHadvocates.org"/>
        <filter val="JSpandler@dauphinc.org "/>
        <filter val="jsprague@workforprogress.org"/>
        <filter val="Jwalko@montcopa.org"/>
        <filter val="Keegan@politicspa.com"/>
        <filter val="kkodish@apscuf.org"/>
        <filter val="Kori.Walter@mail.house.gov"/>
        <filter val="Ktrotman@pahouse.net"/>
        <filter val="levans@dauphine.org"/>
        <filter val="lipperinterns@mjhnyc.org"/>
        <filter val="lisa@chescocf.org"/>
        <filter val="lmegali@saffwein.com"/>
        <filter val="Matthewm.holliday@gmail.com"/>
        <filter val="mayor@west-chester.com"/>
        <filter val="Meredith.Comly@mail.house.gov"/>
        <filter val="michael@garcesfoundation.org"/>
        <filter val="N/A"/>
        <filter val="oliver.bass@natlands.org"/>
        <filter val="paresume@lisc.org"/>
        <filter val="pedro.viera@gsa.gov"/>
        <filter val="phil@nesri.org"/>
        <filter val="pmoon@koreancenter.org"/>
        <filter val="pmorgan@wcupa.edu"/>
        <filter val="rebeccahufstader@paimmigrant.org"/>
        <filter val="rhodes.samuel@gmail.com"/>
        <filter val="rob@friendsofrobbroderick.com"/>
        <filter val="rohara@pagop.org"/>
        <filter val="rvasquez75@gmail.com"/>
        <filter val="sbazil@bazilmcnulty.com"/>
        <filter val="Sficenec@thePresidency.org"/>
        <filter val="Sgasabile@pagop.org"/>
        <filter val="sgrabicki@pasenate.com"/>
        <filter val="Shoshana.bricklin@phila.gov"/>
        <filter val="sschachter@nkcdc.org"/>
        <filter val="stephanie@prometheusradio.org"/>
        <filter val="taxgirl@erblaw.com"/>
        <filter val="tumar.alexander@phila.gov"/>
        <filter val="volunteer@ppsp.org"/>
        <filter val="www.finneganfoundation.org"/>
        <filter val="www.usajobs.gov/studentsandgrads"/>
        <filter val="zshamber@pa.house.gop.com"/>
      </filters>
    </filterColumn>
    <filterColumn colId="7">
      <filters blank="1">
        <filter val="1 E. Uwchlan Ave. Exton PA 19341"/>
        <filter val="1 N. Church St., West Chester, PA 19380"/>
        <filter val="101 E. Evans St. West Chester, PA 19380"/>
        <filter val="102 Pickering Way, Exton, PA 19341"/>
        <filter val="1025 Andrew Drive, Suite 200, West Chester Pa"/>
        <filter val="1031 Palmers Mill Rd, Media Pa, 19063"/>
        <filter val="1033 N 2nd St 6th fl Phila Pa 19123"/>
        <filter val="108 finance Bldg"/>
        <filter val="111 East Uwchlan Ave, Exton, Pa 19341"/>
        <filter val="1216 Arch St, 4th fl, Phila Pa "/>
        <filter val="1420 Walnut Street Phila Pa 19102"/>
        <filter val="1450 E Boot Rd, Suite 100-D, West Chester, PA 19380"/>
        <filter val="146 Montgomery Ave Suite 100 Bala Cynwyd Pa 19004"/>
        <filter val="15 S. Church St., West Chester, Pa 19380"/>
        <filter val="1506 21st Street NW, Suite 200 Washington DC 20036 "/>
        <filter val="1528 Walnut St. Phila Pa 19102"/>
        <filter val="1536 Wynkoop St, Ste 300"/>
        <filter val="16 West Market St, West Chester, Pa 19382"/>
        <filter val="16th Floor Strawberry Square"/>
        <filter val="1834 E. Passyunk Avenue, Philadelphia, PA, 19148, US"/>
        <filter val="2 South Second Street, 4th Floor Harrisburg, PA 17101"/>
        <filter val="20 South Valley road, #103, Paoli, Pa 19301"/>
        <filter val="200 S. Broad Street - Suite 700  Philadelphia, PA 19102 USA  "/>
        <filter val="21 Plank Ave, Paoli, Pa 19301"/>
        <filter val="21 S. 12th St, 2nd floor Phila, Pa 19107"/>
        <filter val="21 S. 12th St, Phila, Pa "/>
        <filter val="2100 Arch St. Phila Pa 19103"/>
        <filter val="212 Race street Suite 1A Philadelphia, PA 19106"/>
        <filter val="212 West Gay St, West Chester, Pa 19380"/>
        <filter val="214 Irvis Office Building"/>
        <filter val="215 E First Street"/>
        <filter val="2175 K Street NW"/>
        <filter val="218 E Main St, Newark, De 19711"/>
        <filter val="22 S Main St. Suite 220 Doylestown Pa 18901"/>
        <filter val="226 West market St. West Chester, Pa 19382"/>
        <filter val="2515 Frankford Avenue"/>
        <filter val="2526 N Broad St., Phila Pa, 19132"/>
        <filter val="2601 N 3rd St, One Penn Center"/>
        <filter val="28 W Market St., West Chester PA"/>
        <filter val="3158 O St N.E. Wash D.C. 20007"/>
        <filter val="319 N. Front St. Harrisburg, PA 17101"/>
        <filter val="319 N. Front St., Harrisburg, PA 17101"/>
        <filter val="323 W Front St., Media, PA 19063"/>
        <filter val="3332 Ridgeway St. Reading PA 19605"/>
        <filter val="3332 Ridgeway Street"/>
        <filter val="3358 Chichester Ave, Ste 13, upper Chichester, Pa 19014"/>
        <filter val="37 S. High St. West Chester"/>
        <filter val="400 McFarlan Road Kennet Sq, Pa 19348"/>
        <filter val="401 E. Gay St. West Chester Borough Hall"/>
        <filter val="4233 Chestnut Street  Philadelphia, PA 19104 "/>
        <filter val="44 Winter St, 4th floor"/>
        <filter val="508 E-Floor Capital (2nd fl)"/>
        <filter val="515 Stump Road, Montgomeryville, PA"/>
        <filter val="524 West 57th Street New York, NY"/>
        <filter val="555 North lane Suite 5010, Conshohocken Pa 19428"/>
        <filter val="600 Heritage Drive, Suite 102, Sanatoga Pa 19464"/>
        <filter val="601 Westtown Road, Suite 370 P.O Box 2747 West Chester, PA 19380"/>
        <filter val="6055 N. 5th Street Philadelphia, PA"/>
        <filter val="625 Forster St, 7th &amp; Forster, Rm 902"/>
        <filter val="642 N Broad St Suite 101 Phila Pa 19130"/>
        <filter val="70 Lancaster Pike Suite B Malvern, PA"/>
        <filter val="7th Floor, Conference Room A, Rachel Carson State Office Building, 400 Market St"/>
        <filter val="803 W. Market St, West Chester, Pa 19382"/>
        <filter val="803 West Market St"/>
        <filter val="815 Greenwood Ave, Suite 22, Jenkintown, PA 19046"/>
        <filter val="818 Queen Dr, West Chester, Pa 19380"/>
        <filter val="900 Sylvan Ave Englewood NJ 07632"/>
        <filter val="Academia Hispano Maya, Todos Santos Cuchumatan, Huehuetenango, Guatemala, Central America"/>
        <filter val="Adam Swope, 600 N. 2nd St., Harrisburg, Pa 17101"/>
        <filter val="Borough Council Bldg. 401 Gay St., West Chester PA 19382"/>
        <filter val="Bourse Building, Philadelphia, PA "/>
        <filter val="Capitol"/>
        <filter val="Dauphin County Admin Bldg, 2 South Second St, 4th fl, Harrisburg, Pa 17101"/>
        <filter val="Dept. of State 2201 21st St.&amp; CSt. NW, Washington DC "/>
        <filter val="East Wing of Capitol, Room 56"/>
        <filter val="Edmond J Safra Plaza, 36 Battery Place, New York, NY 10280"/>
        <filter val="Harrisburg, PA  17101"/>
        <filter val="Local Initiatives Support Corp, 718 Arch St, Suite 500 South, Phila, Pa. 19106"/>
        <filter val="N/A"/>
        <filter val="Office of Legislative Affairs, 8th fl health and welfare bldg, 625 Forster St"/>
        <filter val="Office of Policy, legislative Affairs and Communications 1101 South Front St, Suite 5100"/>
        <filter val="One South Broad Street, Suite 2M  Philadelphia, PA 19107"/>
        <filter val="P O Box 311, Norristown, Pa 19404 - Courthouse, 4th floor"/>
        <filter val="PA"/>
        <filter val="Philadelphia, PA 19102 USA"/>
        <filter val="PHMC 400 North St, 2nd Fl"/>
        <filter val="PO Box 2125, Philadelphia, PA 19103"/>
        <filter val="Policy Office 333 market St, Meet Erica Koser, 10th fl"/>
        <filter val="Policy Office, (Top Floor) Rachel Carson State Office building, 400 Market St"/>
        <filter val="Rm 350 Main Capitol Bldg"/>
        <filter val="Room 100 Main Capitol"/>
        <filter val="Room 205 City Hall"/>
        <filter val="Strawbridge's Bldg, Office of the Regional Admin, 20 N. 8th St, 9th Fl, Phila Pa, 19107"/>
        <filter val="Sykes Student Union 238"/>
        <filter val="The Harrisburg Internship Semester (THIS) PA State System of Higher Education"/>
        <filter val="The State Capital, Room 56-E, Harrisburg, PA 17120"/>
        <filter val="WCU Campus"/>
      </filters>
    </filterColumn>
    <filterColumn colId="8">
      <filters blank="1">
        <filter val="Boston, MA"/>
        <filter val="Bridsboro,PA"/>
        <filter val="Bucks/Montgomery"/>
        <filter val="Chester"/>
        <filter val="Chester "/>
        <filter val="Dauphin"/>
        <filter val="Dauphin County"/>
        <filter val="Delaware"/>
        <filter val="Denver,CO"/>
        <filter val="Guatemala"/>
        <filter val="Harrisburg"/>
        <filter val="Montgomery"/>
        <filter val="Montogomery"/>
        <filter val="N/A"/>
        <filter val="Philadelphia"/>
        <filter val="Philadelphia "/>
        <filter val="Reading"/>
        <filter val="Washington"/>
        <filter val="Washington DC"/>
        <filter val="West Chester"/>
      </filters>
    </filterColumn>
  </autoFilter>
  <mergeCells count="11">
    <mergeCell ref="A156:I156"/>
    <mergeCell ref="A100:I100"/>
    <mergeCell ref="A104:I104"/>
    <mergeCell ref="A120:I120"/>
    <mergeCell ref="A140:I140"/>
    <mergeCell ref="A146:I146"/>
    <mergeCell ref="A1:I1"/>
    <mergeCell ref="A2:I2"/>
    <mergeCell ref="A4:I4"/>
    <mergeCell ref="A41:I41"/>
    <mergeCell ref="A79:I7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PSC Internship Database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Lantigua, Yheralis F</dc:creator>
  <cp:lastModifiedBy>Tech</cp:lastModifiedBy>
  <dcterms:created xsi:type="dcterms:W3CDTF">2014-04-15T13:44:45Z</dcterms:created>
  <dcterms:modified xsi:type="dcterms:W3CDTF">2014-04-15T13:46:19Z</dcterms:modified>
</cp:coreProperties>
</file>